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eao\Desktop\Estatística 2 (ECO+FIN)\Exercícios resolvidos EXCEL\"/>
    </mc:Choice>
  </mc:AlternateContent>
  <bookViews>
    <workbookView xWindow="0" yWindow="0" windowWidth="28800" windowHeight="13020"/>
  </bookViews>
  <sheets>
    <sheet name="Previsão com logs" sheetId="2" r:id="rId1"/>
    <sheet name="Alteração escala+previsão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9" i="2" l="1"/>
  <c r="AA25" i="2"/>
  <c r="N26" i="2"/>
  <c r="M26" i="2"/>
  <c r="M24" i="2"/>
  <c r="M8" i="2"/>
  <c r="T100" i="1"/>
  <c r="U91" i="1"/>
  <c r="S100" i="1"/>
  <c r="R100" i="1"/>
  <c r="R96" i="1"/>
  <c r="T91" i="1"/>
  <c r="S91" i="1"/>
  <c r="T48" i="1"/>
  <c r="K28" i="2" l="1"/>
  <c r="T95" i="1"/>
  <c r="L24" i="2"/>
  <c r="N30" i="2" s="1"/>
  <c r="M30" i="2" l="1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2" i="2"/>
  <c r="E3" i="2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F2" i="2"/>
  <c r="E2" i="2"/>
  <c r="R8" i="1"/>
  <c r="V93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2" i="1"/>
  <c r="L3" i="1"/>
  <c r="L4" i="1"/>
  <c r="L5" i="1"/>
  <c r="L6" i="1"/>
  <c r="L7" i="1"/>
  <c r="M8" i="1"/>
  <c r="L8" i="1"/>
  <c r="L9" i="1"/>
  <c r="L10" i="1"/>
  <c r="L11" i="1"/>
  <c r="L12" i="1"/>
  <c r="L13" i="1"/>
  <c r="L14" i="1"/>
  <c r="L15" i="1"/>
  <c r="L16" i="1"/>
  <c r="M17" i="1"/>
  <c r="L17" i="1"/>
  <c r="L18" i="1"/>
  <c r="L19" i="1"/>
  <c r="L20" i="1"/>
  <c r="L21" i="1"/>
  <c r="L22" i="1"/>
  <c r="L23" i="1"/>
  <c r="L24" i="1"/>
  <c r="M25" i="1"/>
  <c r="L25" i="1"/>
  <c r="L26" i="1"/>
  <c r="L27" i="1"/>
  <c r="L28" i="1"/>
  <c r="L29" i="1"/>
  <c r="L30" i="1"/>
  <c r="M31" i="1"/>
  <c r="L31" i="1"/>
  <c r="L32" i="1"/>
  <c r="L33" i="1"/>
  <c r="L34" i="1"/>
  <c r="L35" i="1"/>
  <c r="L36" i="1"/>
  <c r="M37" i="1"/>
  <c r="L37" i="1"/>
  <c r="L38" i="1"/>
  <c r="M39" i="1"/>
  <c r="L39" i="1"/>
  <c r="L40" i="1"/>
  <c r="M41" i="1"/>
  <c r="L41" i="1"/>
  <c r="L42" i="1"/>
  <c r="L43" i="1"/>
  <c r="L44" i="1"/>
  <c r="L45" i="1"/>
  <c r="L46" i="1"/>
  <c r="L47" i="1"/>
  <c r="L48" i="1"/>
  <c r="M49" i="1"/>
  <c r="L49" i="1"/>
  <c r="L50" i="1"/>
  <c r="L51" i="1"/>
  <c r="L52" i="1"/>
  <c r="L53" i="1"/>
  <c r="L54" i="1"/>
  <c r="M55" i="1"/>
  <c r="L55" i="1"/>
  <c r="L56" i="1"/>
  <c r="L57" i="1"/>
  <c r="L58" i="1"/>
  <c r="L59" i="1"/>
  <c r="L60" i="1"/>
  <c r="M61" i="1"/>
  <c r="L61" i="1"/>
  <c r="L62" i="1"/>
  <c r="M63" i="1"/>
  <c r="L63" i="1"/>
  <c r="L64" i="1"/>
  <c r="M65" i="1"/>
  <c r="L65" i="1"/>
  <c r="L66" i="1"/>
  <c r="L67" i="1"/>
  <c r="L68" i="1"/>
  <c r="L69" i="1"/>
  <c r="L70" i="1"/>
  <c r="L71" i="1"/>
  <c r="L72" i="1"/>
  <c r="M73" i="1"/>
  <c r="L73" i="1"/>
  <c r="L74" i="1"/>
  <c r="L75" i="1"/>
  <c r="L76" i="1"/>
  <c r="L77" i="1"/>
  <c r="L78" i="1"/>
  <c r="M79" i="1"/>
  <c r="L79" i="1"/>
  <c r="L80" i="1"/>
  <c r="L81" i="1"/>
  <c r="L82" i="1"/>
  <c r="L83" i="1"/>
  <c r="L84" i="1"/>
  <c r="M85" i="1"/>
  <c r="L85" i="1"/>
  <c r="L86" i="1"/>
  <c r="M87" i="1"/>
  <c r="L87" i="1"/>
  <c r="L88" i="1"/>
  <c r="M89" i="1"/>
  <c r="L89" i="1"/>
  <c r="L2" i="1"/>
  <c r="D3" i="1"/>
  <c r="M3" i="1" s="1"/>
  <c r="D4" i="1"/>
  <c r="M4" i="1" s="1"/>
  <c r="D5" i="1"/>
  <c r="M5" i="1" s="1"/>
  <c r="D6" i="1"/>
  <c r="M6" i="1" s="1"/>
  <c r="D7" i="1"/>
  <c r="M7" i="1" s="1"/>
  <c r="D8" i="1"/>
  <c r="D9" i="1"/>
  <c r="M9" i="1" s="1"/>
  <c r="D10" i="1"/>
  <c r="M10" i="1" s="1"/>
  <c r="D11" i="1"/>
  <c r="M11" i="1" s="1"/>
  <c r="D12" i="1"/>
  <c r="M12" i="1" s="1"/>
  <c r="D13" i="1"/>
  <c r="M13" i="1" s="1"/>
  <c r="D14" i="1"/>
  <c r="M14" i="1" s="1"/>
  <c r="D15" i="1"/>
  <c r="M15" i="1" s="1"/>
  <c r="D16" i="1"/>
  <c r="M16" i="1" s="1"/>
  <c r="D17" i="1"/>
  <c r="D18" i="1"/>
  <c r="M18" i="1" s="1"/>
  <c r="D19" i="1"/>
  <c r="M19" i="1" s="1"/>
  <c r="D20" i="1"/>
  <c r="M20" i="1" s="1"/>
  <c r="D21" i="1"/>
  <c r="M21" i="1" s="1"/>
  <c r="D22" i="1"/>
  <c r="M22" i="1" s="1"/>
  <c r="D23" i="1"/>
  <c r="M23" i="1" s="1"/>
  <c r="D24" i="1"/>
  <c r="M24" i="1" s="1"/>
  <c r="D25" i="1"/>
  <c r="D26" i="1"/>
  <c r="M26" i="1" s="1"/>
  <c r="D27" i="1"/>
  <c r="M27" i="1" s="1"/>
  <c r="D28" i="1"/>
  <c r="M28" i="1" s="1"/>
  <c r="D29" i="1"/>
  <c r="M29" i="1" s="1"/>
  <c r="D30" i="1"/>
  <c r="M30" i="1" s="1"/>
  <c r="D31" i="1"/>
  <c r="D32" i="1"/>
  <c r="M32" i="1" s="1"/>
  <c r="D33" i="1"/>
  <c r="M33" i="1" s="1"/>
  <c r="D34" i="1"/>
  <c r="M34" i="1" s="1"/>
  <c r="D35" i="1"/>
  <c r="M35" i="1" s="1"/>
  <c r="D36" i="1"/>
  <c r="M36" i="1" s="1"/>
  <c r="D37" i="1"/>
  <c r="D38" i="1"/>
  <c r="M38" i="1" s="1"/>
  <c r="D39" i="1"/>
  <c r="D40" i="1"/>
  <c r="M40" i="1" s="1"/>
  <c r="D41" i="1"/>
  <c r="D42" i="1"/>
  <c r="M42" i="1" s="1"/>
  <c r="D43" i="1"/>
  <c r="M43" i="1" s="1"/>
  <c r="D44" i="1"/>
  <c r="M44" i="1" s="1"/>
  <c r="D45" i="1"/>
  <c r="M45" i="1" s="1"/>
  <c r="D46" i="1"/>
  <c r="M46" i="1" s="1"/>
  <c r="D47" i="1"/>
  <c r="M47" i="1" s="1"/>
  <c r="D48" i="1"/>
  <c r="M48" i="1" s="1"/>
  <c r="D49" i="1"/>
  <c r="D50" i="1"/>
  <c r="M50" i="1" s="1"/>
  <c r="D51" i="1"/>
  <c r="M51" i="1" s="1"/>
  <c r="D52" i="1"/>
  <c r="M52" i="1" s="1"/>
  <c r="D53" i="1"/>
  <c r="M53" i="1" s="1"/>
  <c r="D54" i="1"/>
  <c r="M54" i="1" s="1"/>
  <c r="D55" i="1"/>
  <c r="D56" i="1"/>
  <c r="M56" i="1" s="1"/>
  <c r="D57" i="1"/>
  <c r="M57" i="1" s="1"/>
  <c r="D58" i="1"/>
  <c r="M58" i="1" s="1"/>
  <c r="D59" i="1"/>
  <c r="M59" i="1" s="1"/>
  <c r="D60" i="1"/>
  <c r="M60" i="1" s="1"/>
  <c r="D61" i="1"/>
  <c r="D62" i="1"/>
  <c r="M62" i="1" s="1"/>
  <c r="D63" i="1"/>
  <c r="D64" i="1"/>
  <c r="M64" i="1" s="1"/>
  <c r="D65" i="1"/>
  <c r="D66" i="1"/>
  <c r="M66" i="1" s="1"/>
  <c r="D67" i="1"/>
  <c r="M67" i="1" s="1"/>
  <c r="D68" i="1"/>
  <c r="M68" i="1" s="1"/>
  <c r="D69" i="1"/>
  <c r="M69" i="1" s="1"/>
  <c r="D70" i="1"/>
  <c r="M70" i="1" s="1"/>
  <c r="D71" i="1"/>
  <c r="M71" i="1" s="1"/>
  <c r="D72" i="1"/>
  <c r="M72" i="1" s="1"/>
  <c r="D73" i="1"/>
  <c r="D74" i="1"/>
  <c r="M74" i="1" s="1"/>
  <c r="D75" i="1"/>
  <c r="M75" i="1" s="1"/>
  <c r="D76" i="1"/>
  <c r="M76" i="1" s="1"/>
  <c r="D77" i="1"/>
  <c r="M77" i="1" s="1"/>
  <c r="D78" i="1"/>
  <c r="M78" i="1" s="1"/>
  <c r="D79" i="1"/>
  <c r="D80" i="1"/>
  <c r="M80" i="1" s="1"/>
  <c r="D81" i="1"/>
  <c r="M81" i="1" s="1"/>
  <c r="D82" i="1"/>
  <c r="M82" i="1" s="1"/>
  <c r="D83" i="1"/>
  <c r="M83" i="1" s="1"/>
  <c r="D84" i="1"/>
  <c r="M84" i="1" s="1"/>
  <c r="D85" i="1"/>
  <c r="D86" i="1"/>
  <c r="M86" i="1" s="1"/>
  <c r="D87" i="1"/>
  <c r="D88" i="1"/>
  <c r="M88" i="1" s="1"/>
  <c r="D89" i="1"/>
  <c r="D2" i="1"/>
  <c r="M2" i="1" s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2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2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<sst xmlns="http://schemas.openxmlformats.org/spreadsheetml/2006/main" count="266" uniqueCount="57">
  <si>
    <t>preço</t>
  </si>
  <si>
    <t>area(m2)</t>
  </si>
  <si>
    <t>quartos</t>
  </si>
  <si>
    <t>ln preço</t>
  </si>
  <si>
    <t>ln(area)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</si>
  <si>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</si>
  <si>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</si>
  <si>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</si>
  <si>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</si>
  <si>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</si>
  <si>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</si>
  <si>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</si>
  <si>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</si>
  <si>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</si>
  <si>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</si>
  <si>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</si>
  <si>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</si>
  <si>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</si>
  <si>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</si>
  <si>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</si>
  <si>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</si>
  <si>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</si>
  <si>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</si>
  <si>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</si>
  <si>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</si>
  <si>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</si>
  <si>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</si>
  <si>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</si>
  <si>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</si>
  <si>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Preço*1000</t>
  </si>
  <si>
    <t>Efeito da alteração da escala da variável dependente</t>
  </si>
  <si>
    <t>area(dezenas m2)</t>
  </si>
  <si>
    <t>Efeito da alteração da escala de uma variável explicativa</t>
  </si>
  <si>
    <t>Previsão por intervalos</t>
  </si>
  <si>
    <t>area^2(m2)</t>
  </si>
  <si>
    <t>quartos-4</t>
  </si>
  <si>
    <t>area^2-220^2</t>
  </si>
  <si>
    <t>area-226</t>
  </si>
  <si>
    <t>Previsâo em média - previsão pontual</t>
  </si>
  <si>
    <t xml:space="preserve">Previsâo em média - </t>
  </si>
  <si>
    <t>Intervalo previsão</t>
  </si>
  <si>
    <t>caso particular</t>
  </si>
  <si>
    <t xml:space="preserve">Intervalo previsão - </t>
  </si>
  <si>
    <t>ln(area)-ln(220)</t>
  </si>
  <si>
    <t>RESIDUAL OUTPUT</t>
  </si>
  <si>
    <t>Observation</t>
  </si>
  <si>
    <t>Predicted ln preço</t>
  </si>
  <si>
    <t>Residuals</t>
  </si>
  <si>
    <t>exp(lny)</t>
  </si>
  <si>
    <t>Previsão em média pontual</t>
  </si>
  <si>
    <t>Previsão - Variável dependente preço</t>
  </si>
  <si>
    <t xml:space="preserve">       Intervalo de previsão para                        =</t>
  </si>
  <si>
    <t>Previsâo  pontual para preço</t>
  </si>
  <si>
    <t>Se a normalidade dos resíduos não levantar problemas</t>
  </si>
  <si>
    <t>Solução que não depende da normalidade dos resíduos</t>
  </si>
  <si>
    <t>preço em 10^3 euros</t>
  </si>
  <si>
    <t>area=200, nº quartos=3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</si>
</sst>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5" fillId="0" borderId="8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3" fillId="0" borderId="6" xfId="0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9" xfId="0" applyFont="1" applyFill="1" applyBorder="1" applyAlignment="1"/>
    <xf numFmtId="0" fontId="3" fillId="0" borderId="2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6" fillId="0" borderId="2" xfId="0" applyFont="1" applyFill="1" applyBorder="1" applyAlignment="1"/>
    <xf numFmtId="0" fontId="3" fillId="0" borderId="9" xfId="0" applyFont="1" applyBorder="1"/>
    <xf numFmtId="0" fontId="3" fillId="0" borderId="2" xfId="0" applyFont="1" applyBorder="1"/>
    <xf numFmtId="0" fontId="3" fillId="0" borderId="10" xfId="0" applyFont="1" applyBorder="1"/>
    <xf numFmtId="0" fontId="3" fillId="0" borderId="5" xfId="0" applyFont="1" applyBorder="1" applyAlignment="1"/>
    <xf numFmtId="0" fontId="5" fillId="0" borderId="11" xfId="0" applyFont="1" applyFill="1" applyBorder="1" applyAlignment="1">
      <alignment horizontal="center"/>
    </xf>
    <xf numFmtId="0" fontId="3" fillId="0" borderId="7" xfId="0" applyFont="1" applyFill="1" applyBorder="1" applyAlignment="1"/>
    <xf numFmtId="0" fontId="7" fillId="0" borderId="0" xfId="0" applyFont="1" applyFill="1" applyBorder="1" applyAlignment="1"/>
    <xf numFmtId="0" fontId="3" fillId="0" borderId="10" xfId="0" applyFont="1" applyFill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/>
    <xf numFmtId="0" fontId="8" fillId="0" borderId="0" xfId="0" applyFont="1" applyFill="1" applyBorder="1" applyAlignment="1"/>
    <xf numFmtId="0" fontId="8" fillId="0" borderId="2" xfId="0" applyFont="1" applyFill="1" applyBorder="1" applyAlignment="1"/>
    <xf numFmtId="0" fontId="4" fillId="0" borderId="0" xfId="0" applyFont="1"/>
    <xf numFmtId="0" fontId="3" fillId="0" borderId="0" xfId="0" applyFont="1" applyAlignment="1"/>
    <xf numFmtId="0" fontId="9" fillId="0" borderId="0" xfId="0" applyFont="1"/>
    <xf numFmtId="0" fontId="10" fillId="0" borderId="0" xfId="0" applyFont="1" applyFill="1" applyBorder="1" applyAlignment="1"/>
    <xf numFmtId="0" fontId="10" fillId="0" borderId="0" xfId="0" applyFont="1" applyAlignment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457201</xdr:colOff>
      <xdr:row>23</xdr:row>
      <xdr:rowOff>123825</xdr:rowOff>
    </xdr:from>
    <xdr:ext cx="2228850" cy="3762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20583526" y="5610225"/>
              <a:ext cx="2228850" cy="376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̂"/>
                      <m:ctrlPr>
                        <a:rPr lang="en-US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𝑦</m:t>
                      </m:r>
                    </m:e>
                  </m:acc>
                  <m:r>
                    <a:rPr lang="pt-PT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acc>
                    <m:accPr>
                      <m:chr m:val="̂"/>
                      <m:ctrlP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  <m:d>
                        <m:dPr>
                          <m:ctrlP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𝑦</m:t>
                          </m:r>
                          <m: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|</m:t>
                          </m:r>
                          <m: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𝑥</m:t>
                          </m:r>
                        </m:e>
                      </m:d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=</m:t>
                      </m:r>
                    </m:e>
                  </m:acc>
                  <m:sSup>
                    <m:sSupPr>
                      <m:ctrlP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𝑒</m:t>
                      </m:r>
                    </m:e>
                    <m:sup>
                      <m:d>
                        <m:dPr>
                          <m:ctrlP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pt-PT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fPr>
                            <m:num>
                              <m:sSup>
                                <m:sSupPr>
                                  <m:ctrlPr>
                                    <a:rPr lang="pt-PT" sz="14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pPr>
                                <m:e>
                                  <m:acc>
                                    <m:accPr>
                                      <m:chr m:val="̂"/>
                                      <m:ctrlPr>
                                        <a:rPr lang="pt-PT" sz="14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accPr>
                                    <m:e>
                                      <m:r>
                                        <a:rPr lang="pt-PT" sz="14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𝜎</m:t>
                                      </m:r>
                                    </m:e>
                                  </m:acc>
                                </m:e>
                                <m:sup>
                                  <m:r>
                                    <a:rPr lang="pt-PT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2</m:t>
                                  </m:r>
                                </m:sup>
                              </m:sSup>
                            </m:num>
                            <m:den>
                              <m:r>
                                <a:rPr lang="pt-PT" sz="1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den>
                          </m:f>
                        </m:e>
                      </m:d>
                    </m:sup>
                  </m:sSup>
                  <m:r>
                    <a:rPr lang="pt-PT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∗</m:t>
                  </m:r>
                  <m:sSup>
                    <m:sSupPr>
                      <m:ctrlP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𝑒</m:t>
                      </m:r>
                    </m:e>
                    <m:sup>
                      <m:d>
                        <m:dPr>
                          <m:ctrlP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acc>
                            <m:accPr>
                              <m:chr m:val="̂"/>
                              <m:ctrlPr>
                                <a:rPr lang="pt-PT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accPr>
                            <m:e>
                              <m:r>
                                <a:rPr lang="pt-PT" sz="1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𝑙𝑛𝑦</m:t>
                              </m:r>
                            </m:e>
                          </m:acc>
                        </m:e>
                      </m:d>
                    </m:sup>
                  </m:sSup>
                </m:oMath>
              </a14:m>
              <a:r>
                <a:rPr lang="en-US" sz="1400"/>
                <a:t>=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20583526" y="5610225"/>
              <a:ext cx="2228850" cy="376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 ̂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=(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𝐸(𝑦|𝑥)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=) ̂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𝑒^((𝜎 ̂^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2/2) )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𝑒^(((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𝑙𝑛𝑦) ̂ ) )</a:t>
              </a:r>
              <a:r>
                <a:rPr lang="en-US" sz="1400"/>
                <a:t>=</a:t>
              </a:r>
            </a:p>
          </xdr:txBody>
        </xdr:sp>
      </mc:Fallback>
    </mc:AlternateContent>
    <xdr:clientData/>
  </xdr:oneCellAnchor>
  <xdr:oneCellAnchor>
    <xdr:from>
      <xdr:col>10</xdr:col>
      <xdr:colOff>133350</xdr:colOff>
      <xdr:row>23</xdr:row>
      <xdr:rowOff>28575</xdr:rowOff>
    </xdr:from>
    <xdr:ext cx="754117" cy="2444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8439150" y="5467350"/>
              <a:ext cx="754117" cy="2444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pt-PT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d>
                          <m:dPr>
                            <m:ctrlP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  <m: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</m:t>
                            </m:r>
                            <m: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</m:d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=</m:t>
                        </m:r>
                      </m:e>
                    </m:acc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8439150" y="5467350"/>
              <a:ext cx="754117" cy="2444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𝐸(𝑦|𝑥)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=) ̂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24</xdr:col>
      <xdr:colOff>304799</xdr:colOff>
      <xdr:row>28</xdr:row>
      <xdr:rowOff>0</xdr:rowOff>
    </xdr:from>
    <xdr:ext cx="1771651" cy="2567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21040724" y="6715125"/>
              <a:ext cx="1771651" cy="2567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pt-PT" sz="1400" b="0" i="1">
                      <a:latin typeface="Cambria Math" panose="02040503050406030204" pitchFamily="18" charset="0"/>
                    </a:rPr>
                    <m:t> </m:t>
                  </m:r>
                  <m:acc>
                    <m:accPr>
                      <m:chr m:val="̂"/>
                      <m:ctrlP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sSup>
                        <m:sSupPr>
                          <m:ctrlPr>
                            <a:rPr lang="pt-PT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pt-PT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𝑝𝑟𝑒</m:t>
                          </m:r>
                          <m:r>
                            <a:rPr lang="pt-PT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ç</m:t>
                          </m:r>
                          <m:r>
                            <a:rPr lang="pt-PT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𝑜</m:t>
                          </m:r>
                        </m:e>
                        <m:sup>
                          <m:r>
                            <a:rPr lang="pt-PT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0</m:t>
                          </m:r>
                        </m:sup>
                      </m:sSup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=</m:t>
                      </m:r>
                    </m:e>
                  </m:acc>
                  <m:acc>
                    <m:accPr>
                      <m:chr m:val="̂"/>
                      <m:ctrlP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sSup>
                        <m:sSupPr>
                          <m:ctrlPr>
                            <a:rPr lang="pt-PT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pt-PT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𝛼</m:t>
                          </m:r>
                        </m:e>
                        <m:sup>
                          <m:r>
                            <a:rPr lang="pt-PT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0</m:t>
                          </m:r>
                        </m:sup>
                      </m:sSup>
                    </m:e>
                  </m:acc>
                  <m:r>
                    <a:rPr lang="pt-PT" sz="1400" b="0" i="1">
                      <a:latin typeface="Cambria Math" panose="02040503050406030204" pitchFamily="18" charset="0"/>
                    </a:rPr>
                    <m:t>∗</m:t>
                  </m:r>
                  <m:sSup>
                    <m:sSupPr>
                      <m:ctrlP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𝑒</m:t>
                      </m:r>
                    </m:e>
                    <m:sup>
                      <m:d>
                        <m:dPr>
                          <m:ctrlP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acc>
                            <m:accPr>
                              <m:chr m:val="̂"/>
                              <m:ctrlPr>
                                <a:rPr lang="pt-PT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accPr>
                            <m:e>
                              <m:r>
                                <a:rPr lang="pt-PT" sz="1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𝑙𝑛𝑦</m:t>
                              </m:r>
                            </m:e>
                          </m:acc>
                        </m:e>
                      </m:d>
                    </m:sup>
                  </m:sSup>
                </m:oMath>
              </a14:m>
              <a:r>
                <a:rPr lang="en-US" sz="1400"/>
                <a:t>=</a:t>
              </a:r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21040724" y="6715125"/>
              <a:ext cx="1771651" cy="2567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PT" sz="1400" b="0" i="0">
                  <a:latin typeface="Cambria Math" panose="02040503050406030204" pitchFamily="18" charset="0"/>
                </a:rPr>
                <a:t> 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(〖𝑝𝑟𝑒ç𝑜〗^0=) ̂(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𝛼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^0 ) ̂</a:t>
              </a:r>
              <a:r>
                <a:rPr lang="pt-PT" sz="1400" b="0" i="0">
                  <a:latin typeface="Cambria Math" panose="02040503050406030204" pitchFamily="18" charset="0"/>
                </a:rPr>
                <a:t>∗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𝑒^(((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𝑙𝑛𝑦) ̂ ) )</a:t>
              </a:r>
              <a:r>
                <a:rPr lang="en-US" sz="1400"/>
                <a:t>=</a:t>
              </a:r>
            </a:p>
          </xdr:txBody>
        </xdr:sp>
      </mc:Fallback>
    </mc:AlternateContent>
    <xdr:clientData/>
  </xdr:oneCellAnchor>
  <xdr:oneCellAnchor>
    <xdr:from>
      <xdr:col>21</xdr:col>
      <xdr:colOff>876300</xdr:colOff>
      <xdr:row>5</xdr:row>
      <xdr:rowOff>171450</xdr:rowOff>
    </xdr:from>
    <xdr:ext cx="278731" cy="2285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15201900" y="16659225"/>
              <a:ext cx="278731" cy="2285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acc>
                        <m:accPr>
                          <m:chr m:val="̂"/>
                          <m:ctrlPr>
                            <a:rPr lang="pt-PT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pt-PT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𝑦</m:t>
                          </m:r>
                        </m:e>
                      </m:acc>
                    </m:e>
                    <m:sup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0</m:t>
                      </m:r>
                    </m:sup>
                  </m:sSup>
                </m:oMath>
              </a14:m>
              <a:r>
                <a:rPr lang="en-US" sz="1400"/>
                <a:t>=</a:t>
              </a:r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5201900" y="16659225"/>
              <a:ext cx="278731" cy="2285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𝑦 ̂^0</a:t>
              </a:r>
              <a:r>
                <a:rPr lang="en-US" sz="1400"/>
                <a:t>=</a:t>
              </a:r>
            </a:p>
          </xdr:txBody>
        </xdr:sp>
      </mc:Fallback>
    </mc:AlternateContent>
    <xdr:clientData/>
  </xdr:oneCellAnchor>
  <xdr:oneCellAnchor>
    <xdr:from>
      <xdr:col>11</xdr:col>
      <xdr:colOff>57150</xdr:colOff>
      <xdr:row>24</xdr:row>
      <xdr:rowOff>247649</xdr:rowOff>
    </xdr:from>
    <xdr:ext cx="838200" cy="2444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9248775" y="6010274"/>
              <a:ext cx="838200" cy="2444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pt-PT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pt-PT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𝑬</m:t>
                        </m:r>
                        <m:d>
                          <m:dPr>
                            <m:ctrlPr>
                              <a:rPr lang="pt-PT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𝒍𝒏𝒚</m:t>
                            </m:r>
                            <m:r>
                              <a:rPr lang="pt-PT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</m:t>
                            </m:r>
                            <m:r>
                              <a:rPr lang="pt-PT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𝒙</m:t>
                            </m:r>
                          </m:e>
                        </m:d>
                      </m:e>
                    </m:acc>
                  </m:oMath>
                </m:oMathPara>
              </a14:m>
              <a:endParaRPr lang="en-US" sz="1400" b="1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248775" y="6010274"/>
              <a:ext cx="838200" cy="2444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(𝑬(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𝒍𝒏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𝒚|𝒙) ) ̂</a:t>
              </a:r>
              <a:endParaRPr lang="en-US" sz="1400" b="1"/>
            </a:p>
          </xdr:txBody>
        </xdr:sp>
      </mc:Fallback>
    </mc:AlternateContent>
    <xdr:clientData/>
  </xdr:oneCellAnchor>
  <xdr:oneCellAnchor>
    <xdr:from>
      <xdr:col>9</xdr:col>
      <xdr:colOff>866775</xdr:colOff>
      <xdr:row>26</xdr:row>
      <xdr:rowOff>166687</xdr:rowOff>
    </xdr:from>
    <xdr:ext cx="630557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7677150" y="6310312"/>
              <a:ext cx="630557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4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pt-PT" sz="1400" b="0" i="1">
                            <a:latin typeface="Cambria Math" panose="02040503050406030204" pitchFamily="18" charset="0"/>
                          </a:rPr>
                          <m:t>0.025</m:t>
                        </m:r>
                      </m:sub>
                    </m:sSub>
                    <m:r>
                      <a:rPr lang="pt-PT" sz="14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677150" y="6310312"/>
              <a:ext cx="630557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400" b="0" i="0">
                  <a:latin typeface="Cambria Math" panose="02040503050406030204" pitchFamily="18" charset="0"/>
                </a:rPr>
                <a:t>𝑡</a:t>
              </a:r>
              <a:r>
                <a:rPr lang="en-US" sz="1400" b="0" i="0">
                  <a:latin typeface="Cambria Math" panose="02040503050406030204" pitchFamily="18" charset="0"/>
                </a:rPr>
                <a:t>_</a:t>
              </a:r>
              <a:r>
                <a:rPr lang="pt-PT" sz="1400" b="0" i="0">
                  <a:latin typeface="Cambria Math" panose="02040503050406030204" pitchFamily="18" charset="0"/>
                </a:rPr>
                <a:t>0.025=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11</xdr:col>
      <xdr:colOff>47625</xdr:colOff>
      <xdr:row>28</xdr:row>
      <xdr:rowOff>247649</xdr:rowOff>
    </xdr:from>
    <xdr:ext cx="838200" cy="2444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9239250" y="6972299"/>
              <a:ext cx="838200" cy="2444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pt-PT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pt-PT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𝑬</m:t>
                        </m:r>
                        <m:d>
                          <m:dPr>
                            <m:ctrlPr>
                              <a:rPr lang="pt-PT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𝒚</m:t>
                            </m:r>
                            <m:r>
                              <a:rPr lang="pt-PT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</m:t>
                            </m:r>
                            <m:r>
                              <a:rPr lang="pt-PT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𝒙</m:t>
                            </m:r>
                          </m:e>
                        </m:d>
                      </m:e>
                    </m:acc>
                  </m:oMath>
                </m:oMathPara>
              </a14:m>
              <a:endParaRPr lang="en-US" sz="1400" b="1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9239250" y="6972299"/>
              <a:ext cx="838200" cy="2444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(𝑬(𝒚|𝒙) ) ̂</a:t>
              </a:r>
              <a:endParaRPr lang="en-US" sz="1400" b="1"/>
            </a:p>
          </xdr:txBody>
        </xdr:sp>
      </mc:Fallback>
    </mc:AlternateContent>
    <xdr:clientData/>
  </xdr:oneCellAnchor>
  <xdr:twoCellAnchor>
    <xdr:from>
      <xdr:col>12</xdr:col>
      <xdr:colOff>695325</xdr:colOff>
      <xdr:row>17</xdr:row>
      <xdr:rowOff>171450</xdr:rowOff>
    </xdr:from>
    <xdr:to>
      <xdr:col>24</xdr:col>
      <xdr:colOff>85725</xdr:colOff>
      <xdr:row>24</xdr:row>
      <xdr:rowOff>180975</xdr:rowOff>
    </xdr:to>
    <xdr:cxnSp macro="">
      <xdr:nvCxnSpPr>
        <xdr:cNvPr id="10" name="Straight Arrow Connector 9"/>
        <xdr:cNvCxnSpPr/>
      </xdr:nvCxnSpPr>
      <xdr:spPr>
        <a:xfrm flipV="1">
          <a:off x="11087100" y="4219575"/>
          <a:ext cx="9734550" cy="166687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876300</xdr:colOff>
      <xdr:row>17</xdr:row>
      <xdr:rowOff>190500</xdr:rowOff>
    </xdr:from>
    <xdr:to>
      <xdr:col>25</xdr:col>
      <xdr:colOff>123825</xdr:colOff>
      <xdr:row>25</xdr:row>
      <xdr:rowOff>38100</xdr:rowOff>
    </xdr:to>
    <xdr:cxnSp macro="">
      <xdr:nvCxnSpPr>
        <xdr:cNvPr id="12" name="Straight Arrow Connector 11"/>
        <xdr:cNvCxnSpPr/>
      </xdr:nvCxnSpPr>
      <xdr:spPr>
        <a:xfrm flipV="1">
          <a:off x="12239625" y="4238625"/>
          <a:ext cx="9696450" cy="1704975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161925</xdr:rowOff>
    </xdr:from>
    <xdr:to>
      <xdr:col>20</xdr:col>
      <xdr:colOff>85725</xdr:colOff>
      <xdr:row>23</xdr:row>
      <xdr:rowOff>180975</xdr:rowOff>
    </xdr:to>
    <xdr:cxnSp macro="">
      <xdr:nvCxnSpPr>
        <xdr:cNvPr id="15" name="Straight Arrow Connector 14"/>
        <xdr:cNvCxnSpPr/>
      </xdr:nvCxnSpPr>
      <xdr:spPr>
        <a:xfrm flipV="1">
          <a:off x="10391775" y="4210050"/>
          <a:ext cx="6981825" cy="146685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733424</xdr:colOff>
      <xdr:row>1</xdr:row>
      <xdr:rowOff>0</xdr:rowOff>
    </xdr:from>
    <xdr:ext cx="3609975" cy="2504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TextBox 13"/>
            <xdr:cNvSpPr txBox="1"/>
          </xdr:nvSpPr>
          <xdr:spPr>
            <a:xfrm>
              <a:off x="9039224" y="190500"/>
              <a:ext cx="3609975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pt-PT" sz="1600" b="0" i="0">
                      <a:latin typeface="Cambria Math" panose="02040503050406030204" pitchFamily="18" charset="0"/>
                    </a:rPr>
                    <m:t>ln</m:t>
                  </m:r>
                  <m:r>
                    <a:rPr lang="pt-PT" sz="1600" b="0" i="1">
                      <a:latin typeface="Cambria Math" panose="02040503050406030204" pitchFamily="18" charset="0"/>
                    </a:rPr>
                    <m:t>⁡(</m:t>
                  </m:r>
                  <m:r>
                    <a:rPr lang="pt-PT" sz="1600" b="0" i="1">
                      <a:latin typeface="Cambria Math" panose="02040503050406030204" pitchFamily="18" charset="0"/>
                    </a:rPr>
                    <m:t>𝑦</m:t>
                  </m:r>
                  <m:r>
                    <a:rPr lang="pt-PT" sz="1600" b="0" i="1">
                      <a:latin typeface="Cambria Math" panose="02040503050406030204" pitchFamily="18" charset="0"/>
                    </a:rPr>
                    <m:t>)=</m:t>
                  </m:r>
                  <m:sSub>
                    <m:sSubPr>
                      <m:ctrlPr>
                        <a:rPr lang="pt-PT" sz="16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PT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𝛽</m:t>
                      </m:r>
                    </m:e>
                    <m:sub>
                      <m:r>
                        <a:rPr lang="pt-PT" sz="1600" b="0" i="1">
                          <a:latin typeface="Cambria Math" panose="02040503050406030204" pitchFamily="18" charset="0"/>
                        </a:rPr>
                        <m:t>0</m:t>
                      </m:r>
                    </m:sub>
                  </m:sSub>
                  <m:r>
                    <a:rPr lang="pt-PT" sz="1600" b="0" i="1">
                      <a:latin typeface="Cambria Math" panose="02040503050406030204" pitchFamily="18" charset="0"/>
                    </a:rPr>
                    <m:t>+</m:t>
                  </m:r>
                  <m:sSub>
                    <m:sSubPr>
                      <m:ctrlP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</m:oMath>
              </a14:m>
              <a:r>
                <a:rPr lang="en-US" sz="1600"/>
                <a:t>Area+</a:t>
              </a:r>
              <a14:m>
                <m:oMath xmlns:m="http://schemas.openxmlformats.org/officeDocument/2006/math">
                  <m:sSub>
                    <m:sSubPr>
                      <m:ctrlP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</m:oMath>
              </a14:m>
              <a:r>
                <a:rPr lang="en-US" sz="1600"/>
                <a:t>quartos+u</a:t>
              </a:r>
            </a:p>
          </xdr:txBody>
        </xdr:sp>
      </mc:Choice>
      <mc:Fallback>
        <xdr:sp macro="" textlink="">
          <xdr:nvSpPr>
            <xdr:cNvPr id="14" name="TextBox 13"/>
            <xdr:cNvSpPr txBox="1"/>
          </xdr:nvSpPr>
          <xdr:spPr>
            <a:xfrm>
              <a:off x="9039224" y="190500"/>
              <a:ext cx="3609975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PT" sz="1600" b="0" i="0">
                  <a:latin typeface="Cambria Math" panose="02040503050406030204" pitchFamily="18" charset="0"/>
                </a:rPr>
                <a:t>ln⁡(𝑦)=</a:t>
              </a:r>
              <a:r>
                <a:rPr lang="pt-P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𝛽_</a:t>
              </a:r>
              <a:r>
                <a:rPr lang="pt-PT" sz="1600" b="0" i="0">
                  <a:latin typeface="Cambria Math" panose="02040503050406030204" pitchFamily="18" charset="0"/>
                </a:rPr>
                <a:t>0+</a:t>
              </a:r>
              <a:r>
                <a:rPr lang="pt-P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𝛽_</a:t>
              </a:r>
              <a:r>
                <a:rPr lang="pt-P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lang="en-US" sz="1600"/>
                <a:t>Area+</a:t>
              </a:r>
              <a:r>
                <a:rPr lang="pt-P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𝛽_</a:t>
              </a:r>
              <a:r>
                <a:rPr lang="pt-P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US" sz="1600"/>
                <a:t>quartos+u</a:t>
              </a:r>
            </a:p>
          </xdr:txBody>
        </xdr:sp>
      </mc:Fallback>
    </mc:AlternateContent>
    <xdr:clientData/>
  </xdr:oneCellAnchor>
  <xdr:oneCellAnchor>
    <xdr:from>
      <xdr:col>11</xdr:col>
      <xdr:colOff>561975</xdr:colOff>
      <xdr:row>3</xdr:row>
      <xdr:rowOff>0</xdr:rowOff>
    </xdr:from>
    <xdr:ext cx="2952750" cy="26911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TextBox 16"/>
            <xdr:cNvSpPr txBox="1"/>
          </xdr:nvSpPr>
          <xdr:spPr>
            <a:xfrm>
              <a:off x="9753600" y="676275"/>
              <a:ext cx="2952750" cy="269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̂"/>
                      <m:ctrlPr>
                        <a:rPr lang="pt-PT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accPr>
                    <m:e>
                      <m:r>
                        <m:rPr>
                          <m:sty m:val="p"/>
                        </m:rPr>
                        <a:rPr lang="pt-PT" sz="1600" b="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ln</m:t>
                      </m:r>
                      <m:r>
                        <a:rPr lang="pt-PT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⁡(</m:t>
                      </m:r>
                      <m: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𝑦</m:t>
                      </m:r>
                      <m: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)</m:t>
                      </m:r>
                    </m:e>
                  </m:acc>
                  <m:r>
                    <a:rPr lang="pt-PT" sz="1600" b="0" i="1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pt-PT" sz="16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acc>
                        <m:accPr>
                          <m:chr m:val="̂"/>
                          <m:ctrlPr>
                            <a:rPr lang="pt-PT" sz="16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accPr>
                        <m:e>
                          <m:r>
                            <a:rPr lang="pt-PT" sz="16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𝛽</m:t>
                          </m:r>
                        </m:e>
                      </m:acc>
                    </m:e>
                    <m:sub>
                      <m:r>
                        <a:rPr lang="pt-PT" sz="1600" b="0" i="1">
                          <a:latin typeface="Cambria Math" panose="02040503050406030204" pitchFamily="18" charset="0"/>
                        </a:rPr>
                        <m:t>0</m:t>
                      </m:r>
                    </m:sub>
                  </m:sSub>
                  <m:r>
                    <a:rPr lang="pt-PT" sz="1600" b="0" i="1">
                      <a:latin typeface="Cambria Math" panose="02040503050406030204" pitchFamily="18" charset="0"/>
                    </a:rPr>
                    <m:t>+</m:t>
                  </m:r>
                  <m:sSub>
                    <m:sSubPr>
                      <m:ctrlP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bPr>
                    <m:e>
                      <m:acc>
                        <m:accPr>
                          <m:chr m:val="̂"/>
                          <m:ctrlPr>
                            <a:rPr lang="pt-PT" sz="16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pt-PT" sz="16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𝛽</m:t>
                          </m:r>
                        </m:e>
                      </m:acc>
                    </m:e>
                    <m:sub>
                      <m: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</m:oMath>
              </a14:m>
              <a:r>
                <a:rPr lang="en-US" sz="1600"/>
                <a:t>Area+</a:t>
              </a:r>
              <a14:m>
                <m:oMath xmlns:m="http://schemas.openxmlformats.org/officeDocument/2006/math">
                  <m:sSub>
                    <m:sSubPr>
                      <m:ctrlP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bPr>
                    <m:e>
                      <m:acc>
                        <m:accPr>
                          <m:chr m:val="̂"/>
                          <m:ctrlPr>
                            <a:rPr lang="pt-PT" sz="16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pt-PT" sz="16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𝛽</m:t>
                          </m:r>
                        </m:e>
                      </m:acc>
                    </m:e>
                    <m:sub>
                      <m: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</m:oMath>
              </a14:m>
              <a:r>
                <a:rPr lang="en-US" sz="1600"/>
                <a:t>quartos</a:t>
              </a:r>
            </a:p>
          </xdr:txBody>
        </xdr:sp>
      </mc:Choice>
      <mc:Fallback>
        <xdr:sp macro="" textlink="">
          <xdr:nvSpPr>
            <xdr:cNvPr id="17" name="TextBox 16"/>
            <xdr:cNvSpPr txBox="1"/>
          </xdr:nvSpPr>
          <xdr:spPr>
            <a:xfrm>
              <a:off x="9753600" y="676275"/>
              <a:ext cx="2952750" cy="269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P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(ln⁡(</a:t>
              </a:r>
              <a:r>
                <a:rPr lang="pt-P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𝑦)) ̂</a:t>
              </a:r>
              <a:r>
                <a:rPr lang="pt-PT" sz="1600" b="0" i="0">
                  <a:latin typeface="Cambria Math" panose="02040503050406030204" pitchFamily="18" charset="0"/>
                </a:rPr>
                <a:t>=</a:t>
              </a:r>
              <a:r>
                <a:rPr lang="pt-P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 ̂_</a:t>
              </a:r>
              <a:r>
                <a:rPr lang="pt-PT" sz="1600" b="0" i="0">
                  <a:latin typeface="Cambria Math" panose="02040503050406030204" pitchFamily="18" charset="0"/>
                </a:rPr>
                <a:t>0+</a:t>
              </a:r>
              <a:r>
                <a:rPr lang="pt-P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 ̂_</a:t>
              </a:r>
              <a:r>
                <a:rPr lang="pt-P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lang="en-US" sz="1600"/>
                <a:t>Area+</a:t>
              </a:r>
              <a:r>
                <a:rPr lang="pt-P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 ̂_</a:t>
              </a:r>
              <a:r>
                <a:rPr lang="pt-P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US" sz="1600"/>
                <a:t>quartos</a:t>
              </a:r>
            </a:p>
          </xdr:txBody>
        </xdr:sp>
      </mc:Fallback>
    </mc:AlternateContent>
    <xdr:clientData/>
  </xdr:oneCellAnchor>
  <xdr:oneCellAnchor>
    <xdr:from>
      <xdr:col>11</xdr:col>
      <xdr:colOff>485775</xdr:colOff>
      <xdr:row>6</xdr:row>
      <xdr:rowOff>228600</xdr:rowOff>
    </xdr:from>
    <xdr:ext cx="657225" cy="23666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9677400" y="1619250"/>
              <a:ext cx="657225" cy="2366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̂"/>
                      <m:ctrlPr>
                        <a:rPr lang="en-US" sz="14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m:rPr>
                          <m:sty m:val="p"/>
                        </m:rPr>
                        <a:rPr lang="pt-PT" sz="1400" b="0" i="0">
                          <a:latin typeface="Cambria Math" panose="02040503050406030204" pitchFamily="18" charset="0"/>
                        </a:rPr>
                        <m:t>ln</m:t>
                      </m:r>
                      <m:r>
                        <a:rPr lang="pt-PT" sz="1400" b="0" i="1">
                          <a:latin typeface="Cambria Math" panose="02040503050406030204" pitchFamily="18" charset="0"/>
                        </a:rPr>
                        <m:t>⁡(</m:t>
                      </m:r>
                      <m:sSub>
                        <m:sSubPr>
                          <m:ctrlPr>
                            <a:rPr lang="pt-PT" sz="1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pt-PT" sz="1400" b="0" i="1">
                              <a:latin typeface="Cambria Math" panose="02040503050406030204" pitchFamily="18" charset="0"/>
                            </a:rPr>
                            <m:t>𝑦</m:t>
                          </m:r>
                        </m:e>
                        <m:sub>
                          <m:r>
                            <a:rPr lang="pt-PT" sz="1400" b="0" i="1">
                              <a:latin typeface="Cambria Math" panose="02040503050406030204" pitchFamily="18" charset="0"/>
                            </a:rPr>
                            <m:t>0</m:t>
                          </m:r>
                        </m:sub>
                      </m:sSub>
                      <m:r>
                        <a:rPr lang="pt-PT" sz="1400" b="0" i="1">
                          <a:latin typeface="Cambria Math" panose="02040503050406030204" pitchFamily="18" charset="0"/>
                        </a:rPr>
                        <m:t>)</m:t>
                      </m:r>
                    </m:e>
                  </m:acc>
                </m:oMath>
              </a14:m>
              <a:r>
                <a:rPr lang="en-US" sz="1400"/>
                <a:t>=</a:t>
              </a:r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9677400" y="1619250"/>
              <a:ext cx="657225" cy="2366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400" i="0">
                  <a:latin typeface="Cambria Math" panose="02040503050406030204" pitchFamily="18" charset="0"/>
                </a:rPr>
                <a:t>(</a:t>
              </a:r>
              <a:r>
                <a:rPr lang="pt-PT" sz="1400" b="0" i="0">
                  <a:latin typeface="Cambria Math" panose="02040503050406030204" pitchFamily="18" charset="0"/>
                </a:rPr>
                <a:t>ln⁡(𝑦_0)</a:t>
              </a:r>
              <a:r>
                <a:rPr lang="en-US" sz="1400" b="0" i="0">
                  <a:latin typeface="Cambria Math" panose="02040503050406030204" pitchFamily="18" charset="0"/>
                </a:rPr>
                <a:t>) ̂</a:t>
              </a:r>
              <a:r>
                <a:rPr lang="en-US" sz="1400"/>
                <a:t>=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123825</xdr:colOff>
      <xdr:row>47</xdr:row>
      <xdr:rowOff>57149</xdr:rowOff>
    </xdr:from>
    <xdr:ext cx="885825" cy="2444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5697200" y="11287124"/>
              <a:ext cx="885825" cy="2444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pt-PT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d>
                          <m:dPr>
                            <m:ctrlP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  <m: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</m:t>
                            </m:r>
                            <m: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</m:d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=</m:t>
                        </m:r>
                      </m:e>
                    </m:acc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5697200" y="11287124"/>
              <a:ext cx="885825" cy="2444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𝐸(𝑦|𝑥)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=) ̂</a:t>
              </a:r>
              <a:endParaRPr lang="en-US" sz="1400"/>
            </a:p>
          </xdr:txBody>
        </xdr:sp>
      </mc:Fallback>
    </mc:AlternateContent>
    <xdr:clientData/>
  </xdr:oneCellAnchor>
  <xdr:twoCellAnchor>
    <xdr:from>
      <xdr:col>16</xdr:col>
      <xdr:colOff>1057275</xdr:colOff>
      <xdr:row>81</xdr:row>
      <xdr:rowOff>228600</xdr:rowOff>
    </xdr:from>
    <xdr:to>
      <xdr:col>17</xdr:col>
      <xdr:colOff>266701</xdr:colOff>
      <xdr:row>85</xdr:row>
      <xdr:rowOff>9525</xdr:rowOff>
    </xdr:to>
    <xdr:cxnSp macro="">
      <xdr:nvCxnSpPr>
        <xdr:cNvPr id="4" name="Straight Arrow Connector 3"/>
        <xdr:cNvCxnSpPr/>
      </xdr:nvCxnSpPr>
      <xdr:spPr>
        <a:xfrm flipH="1">
          <a:off x="14154150" y="19878675"/>
          <a:ext cx="571501" cy="74295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1543050</xdr:colOff>
      <xdr:row>85</xdr:row>
      <xdr:rowOff>19049</xdr:rowOff>
    </xdr:from>
    <xdr:ext cx="742950" cy="23288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/>
            <xdr:cNvSpPr txBox="1"/>
          </xdr:nvSpPr>
          <xdr:spPr>
            <a:xfrm>
              <a:off x="12906375" y="20631149"/>
              <a:ext cx="742950" cy="2328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4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e>
                    </m:acc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7" name="TextBox 6"/>
            <xdr:cNvSpPr txBox="1"/>
          </xdr:nvSpPr>
          <xdr:spPr>
            <a:xfrm>
              <a:off x="12906375" y="20631149"/>
              <a:ext cx="742950" cy="2328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 ̂</a:t>
              </a:r>
              <a:endParaRPr lang="en-US" sz="1400"/>
            </a:p>
          </xdr:txBody>
        </xdr:sp>
      </mc:Fallback>
    </mc:AlternateContent>
    <xdr:clientData/>
  </xdr:oneCellAnchor>
  <xdr:twoCellAnchor>
    <xdr:from>
      <xdr:col>16</xdr:col>
      <xdr:colOff>266700</xdr:colOff>
      <xdr:row>81</xdr:row>
      <xdr:rowOff>228600</xdr:rowOff>
    </xdr:from>
    <xdr:to>
      <xdr:col>16</xdr:col>
      <xdr:colOff>628651</xdr:colOff>
      <xdr:row>85</xdr:row>
      <xdr:rowOff>9525</xdr:rowOff>
    </xdr:to>
    <xdr:cxnSp macro="">
      <xdr:nvCxnSpPr>
        <xdr:cNvPr id="9" name="Straight Arrow Connector 8"/>
        <xdr:cNvCxnSpPr/>
      </xdr:nvCxnSpPr>
      <xdr:spPr>
        <a:xfrm flipH="1">
          <a:off x="13363575" y="19878675"/>
          <a:ext cx="361951" cy="74295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895350</xdr:colOff>
      <xdr:row>84</xdr:row>
      <xdr:rowOff>228600</xdr:rowOff>
    </xdr:from>
    <xdr:ext cx="312906" cy="24750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Box 9"/>
            <xdr:cNvSpPr txBox="1"/>
          </xdr:nvSpPr>
          <xdr:spPr>
            <a:xfrm>
              <a:off x="13992225" y="20602575"/>
              <a:ext cx="312906" cy="2475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pt-PT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pt-PT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𝝈</m:t>
                            </m:r>
                          </m:e>
                          <m:sub>
                            <m:sSub>
                              <m:sSubPr>
                                <m:ctrlP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̂"/>
                                    <m:ctrlPr>
                                      <a:rPr lang="pt-PT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accPr>
                                  <m:e>
                                    <m:r>
                                      <a:rPr lang="pt-PT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𝜽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pt-PT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𝟎</m:t>
                                </m:r>
                              </m:sub>
                            </m:sSub>
                          </m:sub>
                        </m:sSub>
                      </m:e>
                    </m:acc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10" name="TextBox 9"/>
            <xdr:cNvSpPr txBox="1"/>
          </xdr:nvSpPr>
          <xdr:spPr>
            <a:xfrm>
              <a:off x="13992225" y="20602575"/>
              <a:ext cx="312906" cy="2475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PT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(𝝈_(𝜽 ̂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 ) ) ̂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15</xdr:col>
      <xdr:colOff>742950</xdr:colOff>
      <xdr:row>89</xdr:row>
      <xdr:rowOff>171450</xdr:rowOff>
    </xdr:from>
    <xdr:ext cx="3452805" cy="3223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12106275" y="20659725"/>
              <a:ext cx="3452805" cy="322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𝑃𝑟𝑒𝑣</m:t>
                        </m:r>
                      </m:e>
                      <m:sub>
                        <m:sSub>
                          <m:sSubPr>
                            <m:ctrlP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acc>
                              <m:accPr>
                                <m:chr m:val="̂"/>
                                <m:ctrlPr>
                                  <a:rPr lang="pt-PT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pt-PT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𝜽</m:t>
                                </m:r>
                              </m:e>
                            </m:acc>
                          </m:e>
                          <m:sub>
                            <m:r>
                              <a:rPr lang="pt-PT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𝟎</m:t>
                            </m:r>
                          </m:sub>
                        </m:sSub>
                      </m:sub>
                      <m:sup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95%</m:t>
                        </m:r>
                      </m:sup>
                    </m:sSubSup>
                    <m:r>
                      <a:rPr lang="pt-PT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ctrlP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acc>
                              <m:accPr>
                                <m:chr m:val="̂"/>
                                <m:ctrlPr>
                                  <a:rPr lang="pt-PT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pt-PT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𝜽</m:t>
                                </m:r>
                              </m:e>
                            </m:acc>
                          </m:e>
                          <m:sub>
                            <m:r>
                              <a:rPr lang="pt-PT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𝟎</m:t>
                            </m:r>
                          </m:sub>
                        </m:sSub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pt-PT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</m:e>
                          <m:sub>
                            <m:f>
                              <m:fPr>
                                <m:type m:val="skw"/>
                                <m:ctrlPr>
                                  <a:rPr lang="pt-PT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pt-PT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𝛼</m:t>
                                </m:r>
                              </m:num>
                              <m:den>
                                <m:r>
                                  <a:rPr lang="pt-PT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sub>
                        </m:sSub>
                        <m:acc>
                          <m:accPr>
                            <m:chr m:val="̂"/>
                            <m:ctrlPr>
                              <a:rPr lang="pt-PT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pt-PT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pt-PT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𝝈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n-US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acc>
                                      <m:accPr>
                                        <m:chr m:val="̂"/>
                                        <m:ctrlPr>
                                          <a:rPr lang="pt-PT" sz="14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pt-PT" sz="14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𝜽</m:t>
                                        </m:r>
                                      </m:e>
                                    </m:acc>
                                  </m:e>
                                  <m:sub>
                                    <m:r>
                                      <a:rPr lang="pt-PT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𝟎</m:t>
                                    </m:r>
                                  </m:sub>
                                </m:sSub>
                              </m:sub>
                            </m:sSub>
                          </m:e>
                        </m:acc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;</m:t>
                        </m:r>
                        <m:sSub>
                          <m:sSubPr>
                            <m:ctrlP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acc>
                              <m:accPr>
                                <m:chr m:val="̂"/>
                                <m:ctrlPr>
                                  <a:rPr lang="pt-PT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pt-PT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𝜽</m:t>
                                </m:r>
                              </m:e>
                            </m:acc>
                          </m:e>
                          <m:sub>
                            <m:r>
                              <a:rPr lang="pt-PT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𝟎</m:t>
                            </m:r>
                          </m:sub>
                        </m:sSub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</m:e>
                          <m:sub>
                            <m:f>
                              <m:fPr>
                                <m:type m:val="skw"/>
                                <m:ctrlPr>
                                  <a:rPr lang="pt-PT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pt-PT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𝛼</m:t>
                                </m:r>
                              </m:num>
                              <m:den>
                                <m:r>
                                  <a:rPr lang="pt-PT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sub>
                        </m:sSub>
                        <m:acc>
                          <m:accPr>
                            <m:chr m:val="̂"/>
                            <m:ctrlPr>
                              <a:rPr lang="pt-PT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pt-PT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pt-PT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𝝈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n-US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acc>
                                      <m:accPr>
                                        <m:chr m:val="̂"/>
                                        <m:ctrlPr>
                                          <a:rPr lang="pt-PT" sz="14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pt-PT" sz="14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𝜽</m:t>
                                        </m:r>
                                      </m:e>
                                    </m:acc>
                                  </m:e>
                                  <m:sub>
                                    <m:r>
                                      <a:rPr lang="pt-PT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𝟎</m:t>
                                    </m:r>
                                  </m:sub>
                                </m:sSub>
                              </m:sub>
                            </m:sSub>
                          </m:e>
                        </m:acc>
                      </m:e>
                    </m:d>
                    <m:r>
                      <a:rPr lang="pt-PT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12106275" y="20659725"/>
              <a:ext cx="3452805" cy="322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𝐼.𝑃𝑟𝑒𝑣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𝜽 ̂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𝟎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95%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=(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𝜽 ̂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𝟎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−𝑡_(𝛼⁄2)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(𝝈_(𝜽 ̂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𝟎 ) ) ̂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;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𝜽 ̂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𝟎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𝑡_(𝛼⁄2)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(𝝈_(𝜽 ̂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𝟎 ) ) ̂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)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15</xdr:col>
      <xdr:colOff>971549</xdr:colOff>
      <xdr:row>95</xdr:row>
      <xdr:rowOff>0</xdr:rowOff>
    </xdr:from>
    <xdr:ext cx="2257425" cy="24314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12334874" y="21678900"/>
              <a:ext cx="2257425" cy="2431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pt-PT" sz="14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var</m:t>
                  </m:r>
                  <m:d>
                    <m:dPr>
                      <m:ctrlP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acc>
                            <m:accPr>
                              <m:chr m:val="̂"/>
                              <m:ctrlPr>
                                <a:rPr lang="pt-PT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accPr>
                            <m:e>
                              <m:r>
                                <a:rPr lang="pt-PT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 </m:t>
                              </m:r>
                              <m:r>
                                <a:rPr lang="pt-PT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𝑒</m:t>
                              </m:r>
                            </m:e>
                          </m:acc>
                        </m:e>
                        <m:sup>
                          <m: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0</m:t>
                          </m:r>
                        </m:sup>
                      </m:sSup>
                    </m:e>
                  </m:d>
                  <m:r>
                    <a:rPr lang="pt-PT" sz="14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pt-PT" sz="14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𝑣𝑎𝑟</m:t>
                  </m:r>
                  <m:d>
                    <m:dPr>
                      <m:ctrlPr>
                        <a:rPr lang="pt-PT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acc>
                            <m:accPr>
                              <m:chr m:val="̂"/>
                              <m:ctrlPr>
                                <a:rPr lang="pt-PT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accPr>
                            <m:e>
                              <m:r>
                                <a:rPr lang="pt-PT" sz="14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</m:acc>
                        </m:e>
                        <m:sup>
                          <m:r>
                            <a:rPr lang="pt-PT" sz="1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0</m:t>
                          </m:r>
                        </m:sup>
                      </m:sSup>
                    </m:e>
                  </m:d>
                  <m:r>
                    <a:rPr lang="pt-PT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p>
                    <m:sSupPr>
                      <m:ctrlP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𝜎</m:t>
                      </m:r>
                    </m:e>
                    <m:sup>
                      <m:r>
                        <a:rPr lang="pt-PT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n-US" sz="1400"/>
                <a:t>=</a:t>
              </a:r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2334874" y="21678900"/>
              <a:ext cx="2257425" cy="2431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var((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𝑒) ̂^0 )= 𝑣𝑎𝑟(𝜃 ̂^0 )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+𝜎^2</a:t>
              </a:r>
              <a:r>
                <a:rPr lang="en-US" sz="1400"/>
                <a:t>=</a:t>
              </a:r>
            </a:p>
          </xdr:txBody>
        </xdr:sp>
      </mc:Fallback>
    </mc:AlternateContent>
    <xdr:clientData/>
  </xdr:oneCellAnchor>
  <xdr:oneCellAnchor>
    <xdr:from>
      <xdr:col>18</xdr:col>
      <xdr:colOff>142875</xdr:colOff>
      <xdr:row>93</xdr:row>
      <xdr:rowOff>171450</xdr:rowOff>
    </xdr:from>
    <xdr:ext cx="1028700" cy="4383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5716250" y="21421725"/>
              <a:ext cx="1028700" cy="4383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sSubSup>
                          <m:sSubSupPr>
                            <m:ctrlPr>
                              <a:rPr lang="en-US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acc>
                              <m:accPr>
                                <m:chr m:val="̂"/>
                                <m:ctrlPr>
                                  <a:rPr lang="en-U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n-U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𝜎</m:t>
                                </m:r>
                              </m:e>
                            </m:acc>
                          </m:e>
                          <m:sub>
                            <m:sSub>
                              <m:sSubPr>
                                <m:ctrlP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̂"/>
                                    <m:ctrlPr>
                                      <a:rPr lang="pt-PT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accPr>
                                  <m:e>
                                    <m:r>
                                      <a:rPr lang="pt-PT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𝜽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pt-PT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𝟎</m:t>
                                </m:r>
                              </m:sub>
                            </m:sSub>
                          </m:sub>
                          <m:sup>
                            <m: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bSup>
                        <m:r>
                          <a:rPr lang="pt-PT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p>
                          <m:sSupPr>
                            <m:ctrlP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acc>
                              <m:accPr>
                                <m:chr m:val="̂"/>
                                <m:ctrlPr>
                                  <a:rPr lang="en-U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n-US" sz="14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𝜎</m:t>
                                </m:r>
                              </m:e>
                            </m:acc>
                          </m:e>
                          <m:sup>
                            <m:r>
                              <a:rPr lang="pt-PT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</m:rad>
                    <m:r>
                      <a:rPr lang="pt-PT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5716250" y="21421725"/>
              <a:ext cx="1028700" cy="4383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√(𝜎 ̂_(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𝜽 ̂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𝟎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2+</a:t>
              </a:r>
              <a:r>
                <a:rPr lang="en-US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 ̂</a:t>
              </a:r>
              <a:r>
                <a:rPr lang="pt-PT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^2 </a:t>
              </a:r>
              <a:r>
                <a:rPr lang="en-US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16</xdr:col>
      <xdr:colOff>371475</xdr:colOff>
      <xdr:row>98</xdr:row>
      <xdr:rowOff>161925</xdr:rowOff>
    </xdr:from>
    <xdr:ext cx="1028230" cy="2481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13468350" y="22602825"/>
              <a:ext cx="1028230" cy="2481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𝑃𝑟𝑒𝑣</m:t>
                        </m:r>
                      </m:e>
                      <m:sub>
                        <m:sSub>
                          <m:sSubPr>
                            <m:ctrlP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𝒚</m:t>
                            </m:r>
                          </m:e>
                          <m:sub>
                            <m:r>
                              <a:rPr lang="pt-PT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𝟎</m:t>
                            </m:r>
                          </m:sub>
                        </m:sSub>
                      </m:sub>
                      <m:sup>
                        <m:r>
                          <a:rPr lang="pt-PT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95%</m:t>
                        </m:r>
                      </m:sup>
                    </m:sSubSup>
                    <m:r>
                      <a:rPr lang="pt-PT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13468350" y="22602825"/>
              <a:ext cx="1028230" cy="2481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𝐼.𝑃𝑟𝑒𝑣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𝒚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𝟎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pt-PT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95%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pt-PT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17</xdr:col>
      <xdr:colOff>1114425</xdr:colOff>
      <xdr:row>42</xdr:row>
      <xdr:rowOff>228600</xdr:rowOff>
    </xdr:from>
    <xdr:ext cx="2642518" cy="2504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15573375" y="10353675"/>
              <a:ext cx="2642518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pt-PT" sz="1600" b="0" i="1">
                      <a:latin typeface="Cambria Math" panose="02040503050406030204" pitchFamily="18" charset="0"/>
                    </a:rPr>
                    <m:t>𝑦</m:t>
                  </m:r>
                  <m:r>
                    <a:rPr lang="pt-PT" sz="1600" b="0" i="1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pt-PT" sz="16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PT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𝛽</m:t>
                      </m:r>
                    </m:e>
                    <m:sub>
                      <m:r>
                        <a:rPr lang="pt-PT" sz="1600" b="0" i="1">
                          <a:latin typeface="Cambria Math" panose="02040503050406030204" pitchFamily="18" charset="0"/>
                        </a:rPr>
                        <m:t>0</m:t>
                      </m:r>
                    </m:sub>
                  </m:sSub>
                  <m:r>
                    <a:rPr lang="pt-PT" sz="1600" b="0" i="1">
                      <a:latin typeface="Cambria Math" panose="02040503050406030204" pitchFamily="18" charset="0"/>
                    </a:rPr>
                    <m:t>+</m:t>
                  </m:r>
                  <m:sSub>
                    <m:sSubPr>
                      <m:ctrlP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</m:oMath>
              </a14:m>
              <a:r>
                <a:rPr lang="en-US" sz="1600"/>
                <a:t>Area+</a:t>
              </a:r>
              <a14:m>
                <m:oMath xmlns:m="http://schemas.openxmlformats.org/officeDocument/2006/math">
                  <m:sSub>
                    <m:sSubPr>
                      <m:ctrlP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𝛽</m:t>
                      </m:r>
                    </m:e>
                    <m:sub>
                      <m: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</m:oMath>
              </a14:m>
              <a:r>
                <a:rPr lang="en-US" sz="1600"/>
                <a:t>quartos+u</a:t>
              </a:r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15573375" y="10353675"/>
              <a:ext cx="2642518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600" b="0" i="0">
                  <a:latin typeface="Cambria Math" panose="02040503050406030204" pitchFamily="18" charset="0"/>
                </a:rPr>
                <a:t>𝑦=</a:t>
              </a:r>
              <a:r>
                <a:rPr lang="pt-P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𝛽_</a:t>
              </a:r>
              <a:r>
                <a:rPr lang="pt-PT" sz="1600" b="0" i="0">
                  <a:latin typeface="Cambria Math" panose="02040503050406030204" pitchFamily="18" charset="0"/>
                </a:rPr>
                <a:t>0+</a:t>
              </a:r>
              <a:r>
                <a:rPr lang="pt-P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𝛽_</a:t>
              </a:r>
              <a:r>
                <a:rPr lang="pt-P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lang="en-US" sz="1600"/>
                <a:t>Area+</a:t>
              </a:r>
              <a:r>
                <a:rPr lang="pt-P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𝛽_</a:t>
              </a:r>
              <a:r>
                <a:rPr lang="pt-P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US" sz="1600"/>
                <a:t>quartos+u</a:t>
              </a:r>
            </a:p>
          </xdr:txBody>
        </xdr:sp>
      </mc:Fallback>
    </mc:AlternateContent>
    <xdr:clientData/>
  </xdr:oneCellAnchor>
  <xdr:oneCellAnchor>
    <xdr:from>
      <xdr:col>18</xdr:col>
      <xdr:colOff>171450</xdr:colOff>
      <xdr:row>50</xdr:row>
      <xdr:rowOff>28575</xdr:rowOff>
    </xdr:from>
    <xdr:ext cx="2952750" cy="26911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TextBox 15"/>
            <xdr:cNvSpPr txBox="1"/>
          </xdr:nvSpPr>
          <xdr:spPr>
            <a:xfrm>
              <a:off x="15878175" y="12249150"/>
              <a:ext cx="2952750" cy="269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̂"/>
                      <m:ctrlPr>
                        <a:rPr lang="pt-PT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accPr>
                    <m:e>
                      <m: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𝑦</m:t>
                      </m:r>
                    </m:e>
                  </m:acc>
                  <m:r>
                    <a:rPr lang="pt-PT" sz="1600" b="0" i="1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pt-PT" sz="16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acc>
                        <m:accPr>
                          <m:chr m:val="̂"/>
                          <m:ctrlPr>
                            <a:rPr lang="pt-PT" sz="16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accPr>
                        <m:e>
                          <m:r>
                            <a:rPr lang="pt-PT" sz="16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𝛽</m:t>
                          </m:r>
                        </m:e>
                      </m:acc>
                    </m:e>
                    <m:sub>
                      <m:r>
                        <a:rPr lang="pt-PT" sz="1600" b="0" i="1">
                          <a:latin typeface="Cambria Math" panose="02040503050406030204" pitchFamily="18" charset="0"/>
                        </a:rPr>
                        <m:t>0</m:t>
                      </m:r>
                    </m:sub>
                  </m:sSub>
                  <m:r>
                    <a:rPr lang="pt-PT" sz="1600" b="0" i="1">
                      <a:latin typeface="Cambria Math" panose="02040503050406030204" pitchFamily="18" charset="0"/>
                    </a:rPr>
                    <m:t>+</m:t>
                  </m:r>
                  <m:sSub>
                    <m:sSubPr>
                      <m:ctrlP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bPr>
                    <m:e>
                      <m:acc>
                        <m:accPr>
                          <m:chr m:val="̂"/>
                          <m:ctrlPr>
                            <a:rPr lang="pt-PT" sz="16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pt-PT" sz="16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𝛽</m:t>
                          </m:r>
                        </m:e>
                      </m:acc>
                    </m:e>
                    <m:sub>
                      <m: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</m:oMath>
              </a14:m>
              <a:r>
                <a:rPr lang="en-US" sz="1600"/>
                <a:t>Area+</a:t>
              </a:r>
              <a14:m>
                <m:oMath xmlns:m="http://schemas.openxmlformats.org/officeDocument/2006/math">
                  <m:sSub>
                    <m:sSubPr>
                      <m:ctrlP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bPr>
                    <m:e>
                      <m:acc>
                        <m:accPr>
                          <m:chr m:val="̂"/>
                          <m:ctrlPr>
                            <a:rPr lang="pt-PT" sz="16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pt-PT" sz="1600" b="0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𝛽</m:t>
                          </m:r>
                        </m:e>
                      </m:acc>
                    </m:e>
                    <m:sub>
                      <m:r>
                        <a:rPr lang="pt-P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</m:oMath>
              </a14:m>
              <a:r>
                <a:rPr lang="en-US" sz="1600"/>
                <a:t>quartos</a:t>
              </a:r>
            </a:p>
          </xdr:txBody>
        </xdr:sp>
      </mc:Choice>
      <mc:Fallback>
        <xdr:sp macro="" textlink="">
          <xdr:nvSpPr>
            <xdr:cNvPr id="16" name="TextBox 15"/>
            <xdr:cNvSpPr txBox="1"/>
          </xdr:nvSpPr>
          <xdr:spPr>
            <a:xfrm>
              <a:off x="15878175" y="12249150"/>
              <a:ext cx="2952750" cy="269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P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𝑦 ̂</a:t>
              </a:r>
              <a:r>
                <a:rPr lang="pt-PT" sz="1600" b="0" i="0">
                  <a:latin typeface="Cambria Math" panose="02040503050406030204" pitchFamily="18" charset="0"/>
                </a:rPr>
                <a:t>=</a:t>
              </a:r>
              <a:r>
                <a:rPr lang="pt-P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 ̂_</a:t>
              </a:r>
              <a:r>
                <a:rPr lang="pt-PT" sz="1600" b="0" i="0">
                  <a:latin typeface="Cambria Math" panose="02040503050406030204" pitchFamily="18" charset="0"/>
                </a:rPr>
                <a:t>0+</a:t>
              </a:r>
              <a:r>
                <a:rPr lang="pt-P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 ̂_</a:t>
              </a:r>
              <a:r>
                <a:rPr lang="pt-P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lang="en-US" sz="1600"/>
                <a:t>Area+</a:t>
              </a:r>
              <a:r>
                <a:rPr lang="pt-P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 ̂_</a:t>
              </a:r>
              <a:r>
                <a:rPr lang="pt-P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US" sz="1600"/>
                <a:t>quartos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"/>
  <sheetViews>
    <sheetView tabSelected="1" topLeftCell="M14" workbookViewId="0">
      <selection activeCell="AD25" sqref="AD25"/>
    </sheetView>
  </sheetViews>
  <sheetFormatPr defaultRowHeight="15" x14ac:dyDescent="0.25"/>
  <cols>
    <col min="5" max="5" width="16" customWidth="1"/>
    <col min="6" max="6" width="14.140625" customWidth="1"/>
    <col min="7" max="7" width="17.140625" customWidth="1"/>
    <col min="10" max="10" width="22.42578125" customWidth="1"/>
    <col min="11" max="11" width="13.28515625" customWidth="1"/>
    <col min="12" max="12" width="18" customWidth="1"/>
    <col min="13" max="13" width="14.5703125" customWidth="1"/>
    <col min="14" max="14" width="13.5703125" customWidth="1"/>
    <col min="15" max="15" width="15.85546875" customWidth="1"/>
    <col min="16" max="16" width="14.42578125" customWidth="1"/>
    <col min="18" max="18" width="17.140625" customWidth="1"/>
    <col min="20" max="20" width="21.5703125" customWidth="1"/>
    <col min="21" max="21" width="16" customWidth="1"/>
    <col min="22" max="22" width="17.42578125" customWidth="1"/>
    <col min="25" max="25" width="16.140625" customWidth="1"/>
    <col min="26" max="26" width="14.28515625" customWidth="1"/>
    <col min="27" max="27" width="16.85546875" customWidth="1"/>
    <col min="28" max="28" width="14.28515625" bestFit="1" customWidth="1"/>
    <col min="29" max="29" width="9.28515625" bestFit="1" customWidth="1"/>
    <col min="30" max="30" width="18.140625" customWidth="1"/>
  </cols>
  <sheetData>
    <row r="1" spans="1:26" x14ac:dyDescent="0.25">
      <c r="A1" t="s">
        <v>0</v>
      </c>
      <c r="B1" t="s">
        <v>3</v>
      </c>
      <c r="C1" t="s">
        <v>4</v>
      </c>
      <c r="D1" t="s">
        <v>2</v>
      </c>
      <c r="E1" t="s">
        <v>43</v>
      </c>
      <c r="F1" t="s">
        <v>35</v>
      </c>
      <c r="G1" s="3" t="s">
        <v>46</v>
      </c>
      <c r="H1" t="s">
        <v>48</v>
      </c>
    </row>
    <row r="2" spans="1:26" ht="18.75" x14ac:dyDescent="0.3">
      <c r="A2">
        <v>300</v>
      </c>
      <c r="B2">
        <v>5.7037824746562009</v>
      </c>
      <c r="C2">
        <v>5.4205349992722862</v>
      </c>
      <c r="D2">
        <v>4</v>
      </c>
      <c r="E2">
        <f>C2-LN(220)</f>
        <v>2.6907452919924246E-2</v>
      </c>
      <c r="F2">
        <f>D2-4</f>
        <v>0</v>
      </c>
      <c r="G2" s="1">
        <v>5.8308540734294878</v>
      </c>
      <c r="H2">
        <f>EXP(G2)</f>
        <v>340.649494547247</v>
      </c>
      <c r="J2" s="30" t="s">
        <v>5</v>
      </c>
      <c r="K2" s="30"/>
      <c r="L2" s="30"/>
      <c r="M2" s="30"/>
      <c r="N2" s="30"/>
      <c r="O2" s="30"/>
      <c r="P2" s="30"/>
      <c r="Q2" s="30"/>
      <c r="R2" s="30"/>
      <c r="S2" s="30"/>
      <c r="T2" s="30" t="s">
        <v>5</v>
      </c>
      <c r="U2" s="30"/>
      <c r="V2" s="30"/>
      <c r="W2" s="30"/>
      <c r="X2" s="30"/>
      <c r="Y2" s="30"/>
      <c r="Z2" s="30"/>
    </row>
    <row r="3" spans="1:26" ht="19.5" thickBot="1" x14ac:dyDescent="0.35">
      <c r="A3">
        <v>370</v>
      </c>
      <c r="B3">
        <v>5.9135030056382698</v>
      </c>
      <c r="C3">
        <v>5.2626901889048856</v>
      </c>
      <c r="D3">
        <v>3</v>
      </c>
      <c r="E3">
        <f t="shared" ref="E3:E66" si="0">C3-LN(220)</f>
        <v>-0.13093735744747637</v>
      </c>
      <c r="F3">
        <f t="shared" ref="F3:F66" si="1">D3-4</f>
        <v>-1</v>
      </c>
      <c r="G3" s="1">
        <v>5.6653433573286787</v>
      </c>
      <c r="H3">
        <f t="shared" ref="H3:H66" si="2">EXP(G3)</f>
        <v>288.68708692827988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8.75" x14ac:dyDescent="0.3">
      <c r="A4">
        <v>191</v>
      </c>
      <c r="B4">
        <v>5.2522734280466299</v>
      </c>
      <c r="C4">
        <v>4.8520302639196169</v>
      </c>
      <c r="D4">
        <v>3</v>
      </c>
      <c r="E4">
        <f t="shared" si="0"/>
        <v>-0.54159728243274508</v>
      </c>
      <c r="F4">
        <f t="shared" si="1"/>
        <v>-1</v>
      </c>
      <c r="G4" s="1">
        <v>5.3326826774448994</v>
      </c>
      <c r="H4">
        <f t="shared" si="2"/>
        <v>206.99252416016165</v>
      </c>
      <c r="J4" s="10" t="s">
        <v>6</v>
      </c>
      <c r="K4" s="10"/>
      <c r="L4" s="30"/>
      <c r="M4" s="30"/>
      <c r="N4" s="30"/>
      <c r="O4" s="30"/>
      <c r="P4" s="30"/>
      <c r="Q4" s="30"/>
      <c r="R4" s="30"/>
      <c r="S4" s="30"/>
      <c r="T4" s="10" t="s">
        <v>6</v>
      </c>
      <c r="U4" s="10"/>
      <c r="V4" s="30"/>
      <c r="W4" s="30"/>
      <c r="X4" s="30"/>
      <c r="Y4" s="30"/>
      <c r="Z4" s="30"/>
    </row>
    <row r="5" spans="1:26" ht="18.75" x14ac:dyDescent="0.3">
      <c r="A5">
        <v>195</v>
      </c>
      <c r="B5">
        <v>5.2729995585637468</v>
      </c>
      <c r="C5">
        <v>4.9052747784384296</v>
      </c>
      <c r="D5">
        <v>3</v>
      </c>
      <c r="E5">
        <f t="shared" si="0"/>
        <v>-0.48835276791393234</v>
      </c>
      <c r="F5">
        <f t="shared" si="1"/>
        <v>-1</v>
      </c>
      <c r="G5" s="1">
        <v>5.3758141234961432</v>
      </c>
      <c r="H5">
        <f t="shared" si="2"/>
        <v>216.11574561599744</v>
      </c>
      <c r="J5" s="12" t="s">
        <v>7</v>
      </c>
      <c r="K5" s="12">
        <v>0.74947930837497534</v>
      </c>
      <c r="L5" s="30"/>
      <c r="M5" s="30"/>
      <c r="N5" s="30"/>
      <c r="O5" s="30"/>
      <c r="P5" s="30"/>
      <c r="Q5" s="30"/>
      <c r="R5" s="30"/>
      <c r="S5" s="30"/>
      <c r="T5" s="12" t="s">
        <v>7</v>
      </c>
      <c r="U5" s="12">
        <v>0.74947930837497534</v>
      </c>
      <c r="V5" s="30"/>
      <c r="W5" s="30"/>
      <c r="X5" s="30"/>
      <c r="Y5" s="30"/>
      <c r="Z5" s="30"/>
    </row>
    <row r="6" spans="1:26" ht="18.75" x14ac:dyDescent="0.3">
      <c r="A6">
        <v>373</v>
      </c>
      <c r="B6">
        <v>5.9215784196438159</v>
      </c>
      <c r="C6">
        <v>5.4553211153577017</v>
      </c>
      <c r="D6">
        <v>4</v>
      </c>
      <c r="E6">
        <f t="shared" si="0"/>
        <v>6.1693569005339732E-2</v>
      </c>
      <c r="F6">
        <f t="shared" si="1"/>
        <v>0</v>
      </c>
      <c r="G6" s="1">
        <v>5.8590330417763639</v>
      </c>
      <c r="H6">
        <f t="shared" si="2"/>
        <v>350.38517233676572</v>
      </c>
      <c r="J6" s="12" t="s">
        <v>8</v>
      </c>
      <c r="K6" s="12">
        <v>0.56171923368223142</v>
      </c>
      <c r="L6" s="30"/>
      <c r="M6" s="30"/>
      <c r="N6" s="30"/>
      <c r="O6" s="30"/>
      <c r="P6" s="30"/>
      <c r="Q6" s="30"/>
      <c r="R6" s="30"/>
      <c r="S6" s="30"/>
      <c r="T6" s="12" t="s">
        <v>8</v>
      </c>
      <c r="U6" s="12">
        <v>0.56171923368223142</v>
      </c>
      <c r="V6" s="30"/>
      <c r="W6" s="30"/>
      <c r="X6" s="30"/>
      <c r="Y6" s="30"/>
      <c r="Z6" s="30"/>
    </row>
    <row r="7" spans="1:26" ht="18.75" x14ac:dyDescent="0.3">
      <c r="A7">
        <v>466.27499999999998</v>
      </c>
      <c r="B7">
        <v>6.1447755888235109</v>
      </c>
      <c r="C7">
        <v>5.5451774444795623</v>
      </c>
      <c r="D7">
        <v>5</v>
      </c>
      <c r="E7">
        <f t="shared" si="0"/>
        <v>0.15154989812720032</v>
      </c>
      <c r="F7">
        <f t="shared" si="1"/>
        <v>1</v>
      </c>
      <c r="G7" s="1">
        <v>5.9694687602469108</v>
      </c>
      <c r="H7">
        <f t="shared" si="2"/>
        <v>391.29774260876326</v>
      </c>
      <c r="J7" s="12" t="s">
        <v>9</v>
      </c>
      <c r="K7" s="12">
        <v>0.55140674506298981</v>
      </c>
      <c r="L7" s="30"/>
      <c r="M7" s="30"/>
      <c r="N7" s="30"/>
      <c r="O7" s="30"/>
      <c r="P7" s="30"/>
      <c r="Q7" s="30"/>
      <c r="R7" s="30"/>
      <c r="S7" s="30"/>
      <c r="T7" s="12" t="s">
        <v>9</v>
      </c>
      <c r="U7" s="12">
        <v>0.55140674506298981</v>
      </c>
      <c r="V7" s="30"/>
      <c r="W7" s="30"/>
      <c r="X7" s="30"/>
      <c r="Y7" s="30"/>
      <c r="Z7" s="30"/>
    </row>
    <row r="8" spans="1:26" ht="18.75" x14ac:dyDescent="0.3">
      <c r="A8">
        <v>332.5</v>
      </c>
      <c r="B8">
        <v>5.8066398600959088</v>
      </c>
      <c r="C8">
        <v>5.2574953720277815</v>
      </c>
      <c r="D8">
        <v>3</v>
      </c>
      <c r="E8">
        <f t="shared" si="0"/>
        <v>-0.13613217432458047</v>
      </c>
      <c r="F8">
        <f t="shared" si="1"/>
        <v>-1</v>
      </c>
      <c r="G8" s="1">
        <v>5.6611352249810407</v>
      </c>
      <c r="H8">
        <f t="shared" si="2"/>
        <v>287.47480596775409</v>
      </c>
      <c r="J8" s="12" t="s">
        <v>10</v>
      </c>
      <c r="K8" s="12">
        <v>0.2033241949391261</v>
      </c>
      <c r="L8" s="30"/>
      <c r="M8" s="30">
        <f>K18+K19*226+K20*4</f>
        <v>184.51426175723182</v>
      </c>
      <c r="N8" s="30"/>
      <c r="O8" s="30"/>
      <c r="P8" s="30"/>
      <c r="Q8" s="30"/>
      <c r="R8" s="30"/>
      <c r="S8" s="30"/>
      <c r="T8" s="12" t="s">
        <v>10</v>
      </c>
      <c r="U8" s="12">
        <v>0.2033241949391261</v>
      </c>
      <c r="V8" s="30"/>
      <c r="W8" s="30"/>
      <c r="X8" s="30"/>
      <c r="Y8" s="30"/>
      <c r="Z8" s="30"/>
    </row>
    <row r="9" spans="1:26" ht="19.5" thickBot="1" x14ac:dyDescent="0.35">
      <c r="A9">
        <v>315</v>
      </c>
      <c r="B9">
        <v>5.7525726388256331</v>
      </c>
      <c r="C9">
        <v>5.0814043649844631</v>
      </c>
      <c r="D9">
        <v>3</v>
      </c>
      <c r="E9">
        <f t="shared" si="0"/>
        <v>-0.31222318136789884</v>
      </c>
      <c r="F9">
        <f t="shared" si="1"/>
        <v>-1</v>
      </c>
      <c r="G9" s="1">
        <v>5.5184903001650856</v>
      </c>
      <c r="H9">
        <f t="shared" si="2"/>
        <v>249.25844755544071</v>
      </c>
      <c r="J9" s="16" t="s">
        <v>11</v>
      </c>
      <c r="K9" s="16">
        <v>88</v>
      </c>
      <c r="L9" s="30"/>
      <c r="M9" s="30"/>
      <c r="N9" s="30"/>
      <c r="O9" s="30"/>
      <c r="P9" s="30"/>
      <c r="Q9" s="30"/>
      <c r="R9" s="30"/>
      <c r="S9" s="30"/>
      <c r="T9" s="16" t="s">
        <v>11</v>
      </c>
      <c r="U9" s="16">
        <v>88</v>
      </c>
      <c r="V9" s="30"/>
      <c r="W9" s="30"/>
      <c r="X9" s="30"/>
      <c r="Y9" s="30"/>
      <c r="Z9" s="30"/>
    </row>
    <row r="10" spans="1:26" ht="18.75" x14ac:dyDescent="0.3">
      <c r="A10">
        <v>206</v>
      </c>
      <c r="B10">
        <v>5.3278761687895813</v>
      </c>
      <c r="C10">
        <v>5.0998664278241987</v>
      </c>
      <c r="D10">
        <v>3</v>
      </c>
      <c r="E10">
        <f t="shared" si="0"/>
        <v>-0.29376111852816322</v>
      </c>
      <c r="F10">
        <f t="shared" si="1"/>
        <v>-1</v>
      </c>
      <c r="G10" s="1">
        <v>5.5334457462718456</v>
      </c>
      <c r="H10">
        <f t="shared" si="2"/>
        <v>253.0142335590831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9.5" thickBot="1" x14ac:dyDescent="0.35">
      <c r="A11">
        <v>240</v>
      </c>
      <c r="B11">
        <v>5.4806389233419912</v>
      </c>
      <c r="C11">
        <v>5.1704839950381514</v>
      </c>
      <c r="D11">
        <v>3</v>
      </c>
      <c r="E11">
        <f t="shared" si="0"/>
        <v>-0.2231435513142106</v>
      </c>
      <c r="F11">
        <f t="shared" si="1"/>
        <v>-1</v>
      </c>
      <c r="G11" s="1">
        <v>5.5906504708915534</v>
      </c>
      <c r="H11">
        <f t="shared" si="2"/>
        <v>267.9098305943138</v>
      </c>
      <c r="J11" s="30" t="s">
        <v>12</v>
      </c>
      <c r="K11" s="30"/>
      <c r="L11" s="30"/>
      <c r="M11" s="30"/>
      <c r="N11" s="30"/>
      <c r="O11" s="30"/>
      <c r="P11" s="30"/>
      <c r="Q11" s="30"/>
      <c r="R11" s="30"/>
      <c r="S11" s="30"/>
      <c r="T11" s="30" t="s">
        <v>12</v>
      </c>
      <c r="U11" s="30"/>
      <c r="V11" s="30"/>
      <c r="W11" s="30"/>
      <c r="X11" s="30"/>
      <c r="Y11" s="30"/>
      <c r="Z11" s="30"/>
    </row>
    <row r="12" spans="1:26" ht="18.75" x14ac:dyDescent="0.3">
      <c r="A12">
        <v>285</v>
      </c>
      <c r="B12">
        <v>5.6524891802686508</v>
      </c>
      <c r="C12">
        <v>5.3798973535404597</v>
      </c>
      <c r="D12">
        <v>4</v>
      </c>
      <c r="E12">
        <f t="shared" si="0"/>
        <v>-1.3730192811902242E-2</v>
      </c>
      <c r="F12">
        <f t="shared" si="1"/>
        <v>0</v>
      </c>
      <c r="G12" s="1">
        <v>5.7979349935886422</v>
      </c>
      <c r="H12">
        <f t="shared" si="2"/>
        <v>329.61819295645665</v>
      </c>
      <c r="J12" s="18"/>
      <c r="K12" s="18" t="s">
        <v>17</v>
      </c>
      <c r="L12" s="18" t="s">
        <v>18</v>
      </c>
      <c r="M12" s="18" t="s">
        <v>19</v>
      </c>
      <c r="N12" s="18" t="s">
        <v>20</v>
      </c>
      <c r="O12" s="18" t="s">
        <v>21</v>
      </c>
      <c r="P12" s="30"/>
      <c r="Q12" s="30"/>
      <c r="R12" s="30"/>
      <c r="S12" s="30"/>
      <c r="T12" s="18"/>
      <c r="U12" s="18" t="s">
        <v>17</v>
      </c>
      <c r="V12" s="18" t="s">
        <v>18</v>
      </c>
      <c r="W12" s="18" t="s">
        <v>19</v>
      </c>
      <c r="X12" s="18" t="s">
        <v>20</v>
      </c>
      <c r="Y12" s="18" t="s">
        <v>21</v>
      </c>
      <c r="Z12" s="30"/>
    </row>
    <row r="13" spans="1:26" ht="18.75" x14ac:dyDescent="0.3">
      <c r="A13">
        <v>300</v>
      </c>
      <c r="B13">
        <v>5.7037824746562009</v>
      </c>
      <c r="C13">
        <v>5.5012582105447274</v>
      </c>
      <c r="D13">
        <v>5</v>
      </c>
      <c r="E13">
        <f t="shared" si="0"/>
        <v>0.10763066419236544</v>
      </c>
      <c r="F13">
        <f t="shared" si="1"/>
        <v>1</v>
      </c>
      <c r="G13" s="1">
        <v>5.9338913850714272</v>
      </c>
      <c r="H13">
        <f t="shared" si="2"/>
        <v>377.62112761315871</v>
      </c>
      <c r="J13" s="12" t="s">
        <v>13</v>
      </c>
      <c r="K13" s="12">
        <v>2</v>
      </c>
      <c r="L13" s="12">
        <v>4.5036427284493001</v>
      </c>
      <c r="M13" s="12">
        <v>2.2518213642246501</v>
      </c>
      <c r="N13" s="12">
        <v>54.46980398447613</v>
      </c>
      <c r="O13" s="12">
        <v>5.9494596555675266E-16</v>
      </c>
      <c r="P13" s="30"/>
      <c r="Q13" s="30"/>
      <c r="R13" s="30"/>
      <c r="S13" s="30"/>
      <c r="T13" s="12" t="s">
        <v>13</v>
      </c>
      <c r="U13" s="12">
        <v>2</v>
      </c>
      <c r="V13" s="12">
        <v>4.5036427284493001</v>
      </c>
      <c r="W13" s="12">
        <v>2.2518213642246501</v>
      </c>
      <c r="X13" s="12">
        <v>54.46980398447613</v>
      </c>
      <c r="Y13" s="12">
        <v>5.9494596555675266E-16</v>
      </c>
      <c r="Z13" s="30"/>
    </row>
    <row r="14" spans="1:26" ht="18.75" x14ac:dyDescent="0.3">
      <c r="A14">
        <v>405</v>
      </c>
      <c r="B14">
        <v>6.0038870671065387</v>
      </c>
      <c r="C14">
        <v>5.7493929859082531</v>
      </c>
      <c r="D14">
        <v>3</v>
      </c>
      <c r="E14">
        <f t="shared" si="0"/>
        <v>0.35576543955589113</v>
      </c>
      <c r="F14">
        <f t="shared" si="1"/>
        <v>-1</v>
      </c>
      <c r="G14" s="1">
        <v>6.0596036040724668</v>
      </c>
      <c r="H14">
        <f t="shared" si="2"/>
        <v>428.20566423147278</v>
      </c>
      <c r="J14" s="12" t="s">
        <v>14</v>
      </c>
      <c r="K14" s="12">
        <v>85</v>
      </c>
      <c r="L14" s="12">
        <v>3.5139619010497185</v>
      </c>
      <c r="M14" s="12">
        <v>4.1340728247643746E-2</v>
      </c>
      <c r="N14" s="12"/>
      <c r="O14" s="12"/>
      <c r="P14" s="30"/>
      <c r="Q14" s="30"/>
      <c r="R14" s="30"/>
      <c r="S14" s="30"/>
      <c r="T14" s="12" t="s">
        <v>14</v>
      </c>
      <c r="U14" s="12">
        <v>85</v>
      </c>
      <c r="V14" s="12">
        <v>3.5139619010497185</v>
      </c>
      <c r="W14" s="12">
        <v>4.1340728247643746E-2</v>
      </c>
      <c r="X14" s="12"/>
      <c r="Y14" s="12"/>
      <c r="Z14" s="30"/>
    </row>
    <row r="15" spans="1:26" ht="19.5" thickBot="1" x14ac:dyDescent="0.35">
      <c r="A15">
        <v>212</v>
      </c>
      <c r="B15">
        <v>5.3565862746720123</v>
      </c>
      <c r="C15">
        <v>5.1704839950381514</v>
      </c>
      <c r="D15">
        <v>3</v>
      </c>
      <c r="E15">
        <f t="shared" si="0"/>
        <v>-0.2231435513142106</v>
      </c>
      <c r="F15">
        <f t="shared" si="1"/>
        <v>-1</v>
      </c>
      <c r="G15" s="1">
        <v>5.5906504708915534</v>
      </c>
      <c r="H15">
        <f t="shared" si="2"/>
        <v>267.9098305943138</v>
      </c>
      <c r="J15" s="16" t="s">
        <v>15</v>
      </c>
      <c r="K15" s="16">
        <v>87</v>
      </c>
      <c r="L15" s="16">
        <v>8.0176046294990186</v>
      </c>
      <c r="M15" s="16"/>
      <c r="N15" s="16"/>
      <c r="O15" s="16"/>
      <c r="P15" s="30"/>
      <c r="Q15" s="30"/>
      <c r="R15" s="30"/>
      <c r="S15" s="30"/>
      <c r="T15" s="16" t="s">
        <v>15</v>
      </c>
      <c r="U15" s="16">
        <v>87</v>
      </c>
      <c r="V15" s="16">
        <v>8.0176046294990186</v>
      </c>
      <c r="W15" s="16"/>
      <c r="X15" s="16"/>
      <c r="Y15" s="16"/>
      <c r="Z15" s="30"/>
    </row>
    <row r="16" spans="1:26" ht="19.5" thickBot="1" x14ac:dyDescent="0.35">
      <c r="A16">
        <v>265</v>
      </c>
      <c r="B16">
        <v>5.579729825986222</v>
      </c>
      <c r="C16">
        <v>5.3706380281276624</v>
      </c>
      <c r="D16">
        <v>3</v>
      </c>
      <c r="E16">
        <f t="shared" si="0"/>
        <v>-2.2989518224699523E-2</v>
      </c>
      <c r="F16">
        <f t="shared" si="1"/>
        <v>-1</v>
      </c>
      <c r="G16" s="1">
        <v>5.7527879785420151</v>
      </c>
      <c r="H16">
        <f t="shared" si="2"/>
        <v>315.06783931464759</v>
      </c>
      <c r="J16" s="30"/>
      <c r="K16" s="30"/>
      <c r="L16" s="30"/>
      <c r="M16" s="30"/>
      <c r="N16" s="30"/>
      <c r="O16" s="30"/>
      <c r="P16" s="30"/>
      <c r="S16" s="30"/>
      <c r="T16" s="30"/>
      <c r="U16" s="30"/>
      <c r="V16" s="30"/>
      <c r="W16" s="30"/>
      <c r="X16" s="30"/>
      <c r="Y16" s="30"/>
      <c r="Z16" s="30"/>
    </row>
    <row r="17" spans="1:30" ht="18.75" x14ac:dyDescent="0.3">
      <c r="A17">
        <v>227.4</v>
      </c>
      <c r="B17">
        <v>5.4267105813164358</v>
      </c>
      <c r="C17">
        <v>5.0998664278241987</v>
      </c>
      <c r="D17">
        <v>4</v>
      </c>
      <c r="E17">
        <f t="shared" si="0"/>
        <v>-0.29376111852816322</v>
      </c>
      <c r="F17">
        <f t="shared" si="1"/>
        <v>0</v>
      </c>
      <c r="G17" s="1">
        <v>5.5710921183297595</v>
      </c>
      <c r="H17">
        <f t="shared" si="2"/>
        <v>262.72086489292332</v>
      </c>
      <c r="J17" s="18"/>
      <c r="K17" s="18" t="s">
        <v>22</v>
      </c>
      <c r="L17" s="18" t="s">
        <v>10</v>
      </c>
      <c r="M17" s="18" t="s">
        <v>23</v>
      </c>
      <c r="N17" s="18" t="s">
        <v>24</v>
      </c>
      <c r="O17" s="18" t="s">
        <v>25</v>
      </c>
      <c r="P17" s="18" t="s">
        <v>26</v>
      </c>
      <c r="S17" s="30"/>
      <c r="T17" s="18"/>
      <c r="U17" s="18" t="s">
        <v>22</v>
      </c>
      <c r="V17" s="18" t="s">
        <v>10</v>
      </c>
      <c r="W17" s="18" t="s">
        <v>23</v>
      </c>
      <c r="X17" s="18" t="s">
        <v>24</v>
      </c>
      <c r="Y17" s="18" t="s">
        <v>25</v>
      </c>
      <c r="Z17" s="18" t="s">
        <v>26</v>
      </c>
    </row>
    <row r="18" spans="1:30" ht="18.75" x14ac:dyDescent="0.3">
      <c r="A18">
        <v>240</v>
      </c>
      <c r="B18">
        <v>5.4806389233419912</v>
      </c>
      <c r="C18">
        <v>5.2257466737132017</v>
      </c>
      <c r="D18">
        <v>4</v>
      </c>
      <c r="E18">
        <f t="shared" si="0"/>
        <v>-0.16788087263916029</v>
      </c>
      <c r="F18">
        <f t="shared" si="1"/>
        <v>0</v>
      </c>
      <c r="G18" s="1">
        <v>5.6730631304339365</v>
      </c>
      <c r="H18">
        <f t="shared" si="2"/>
        <v>290.92431005466574</v>
      </c>
      <c r="J18" s="12" t="s">
        <v>16</v>
      </c>
      <c r="K18" s="12">
        <v>1.2892901904678704</v>
      </c>
      <c r="L18" s="12">
        <v>0.4666124974846414</v>
      </c>
      <c r="M18" s="12">
        <v>2.7630854240253337</v>
      </c>
      <c r="N18" s="12">
        <v>7.0176662138247796E-3</v>
      </c>
      <c r="O18" s="12">
        <v>0.3615395364913605</v>
      </c>
      <c r="P18" s="12">
        <v>2.2170408444443801</v>
      </c>
      <c r="S18" s="30"/>
      <c r="T18" s="12" t="s">
        <v>16</v>
      </c>
      <c r="U18" s="36">
        <v>5.8090573237646552</v>
      </c>
      <c r="V18" s="12">
        <v>2.7471395715670512E-2</v>
      </c>
      <c r="W18" s="12">
        <v>211.45839781453091</v>
      </c>
      <c r="X18" s="12">
        <v>1.8092038050589428E-117</v>
      </c>
      <c r="Y18" s="36">
        <v>5.7544368292895802</v>
      </c>
      <c r="Z18" s="36">
        <v>5.8636778182397302</v>
      </c>
    </row>
    <row r="19" spans="1:30" ht="18.75" x14ac:dyDescent="0.3">
      <c r="A19">
        <v>285</v>
      </c>
      <c r="B19">
        <v>5.6524891802686508</v>
      </c>
      <c r="C19">
        <v>5.1059454739005803</v>
      </c>
      <c r="D19">
        <v>3</v>
      </c>
      <c r="E19">
        <f t="shared" si="0"/>
        <v>-0.28768207245178168</v>
      </c>
      <c r="F19">
        <f t="shared" si="1"/>
        <v>-1</v>
      </c>
      <c r="G19" s="1">
        <v>5.5383701605566982</v>
      </c>
      <c r="H19">
        <f t="shared" si="2"/>
        <v>254.26325328634127</v>
      </c>
      <c r="J19" s="12" t="s">
        <v>4</v>
      </c>
      <c r="K19" s="12">
        <v>0.81006365521474466</v>
      </c>
      <c r="L19" s="12">
        <v>9.8761106793874148E-2</v>
      </c>
      <c r="M19" s="12">
        <v>8.2022537161864868</v>
      </c>
      <c r="N19" s="12">
        <v>2.2161002082511645E-12</v>
      </c>
      <c r="O19" s="12">
        <v>0.61370011606955377</v>
      </c>
      <c r="P19" s="12">
        <v>1.0064271943599357</v>
      </c>
      <c r="S19" s="30"/>
      <c r="T19" s="12" t="s">
        <v>43</v>
      </c>
      <c r="U19" s="12">
        <v>0.81006365521474444</v>
      </c>
      <c r="V19" s="12">
        <v>9.8761106793874148E-2</v>
      </c>
      <c r="W19" s="12">
        <v>8.2022537161864832</v>
      </c>
      <c r="X19" s="12">
        <v>2.2161002082511964E-12</v>
      </c>
      <c r="Y19" s="12">
        <v>0.61370011606955355</v>
      </c>
      <c r="Z19" s="12">
        <v>1.0064271943599354</v>
      </c>
    </row>
    <row r="20" spans="1:30" ht="19.5" thickBot="1" x14ac:dyDescent="0.35">
      <c r="A20">
        <v>268</v>
      </c>
      <c r="B20">
        <v>5.5909869805108565</v>
      </c>
      <c r="C20">
        <v>4.8520302639196169</v>
      </c>
      <c r="D20">
        <v>3</v>
      </c>
      <c r="E20">
        <f t="shared" si="0"/>
        <v>-0.54159728243274508</v>
      </c>
      <c r="F20">
        <f t="shared" si="1"/>
        <v>-1</v>
      </c>
      <c r="G20" s="1">
        <v>5.3326826774448994</v>
      </c>
      <c r="H20">
        <f t="shared" si="2"/>
        <v>206.99252416016165</v>
      </c>
      <c r="J20" s="16" t="s">
        <v>2</v>
      </c>
      <c r="K20" s="16">
        <v>3.7646372057914039E-2</v>
      </c>
      <c r="L20" s="16">
        <v>3.0344583368332428E-2</v>
      </c>
      <c r="M20" s="16">
        <v>1.2406290638744359</v>
      </c>
      <c r="N20" s="16">
        <v>0.21815627010181651</v>
      </c>
      <c r="O20" s="16">
        <v>-2.2686789219108487E-2</v>
      </c>
      <c r="P20" s="16">
        <v>9.7979533334936558E-2</v>
      </c>
      <c r="S20" s="30"/>
      <c r="T20" s="16" t="s">
        <v>35</v>
      </c>
      <c r="U20" s="16">
        <v>3.764637205791406E-2</v>
      </c>
      <c r="V20" s="16">
        <v>3.0344583368332425E-2</v>
      </c>
      <c r="W20" s="16">
        <v>1.2406290638744368</v>
      </c>
      <c r="X20" s="16">
        <v>0.21815627010181651</v>
      </c>
      <c r="Y20" s="16">
        <v>-2.2686789219108459E-2</v>
      </c>
      <c r="Z20" s="16">
        <v>9.7979533334936586E-2</v>
      </c>
    </row>
    <row r="21" spans="1:30" ht="18.75" x14ac:dyDescent="0.3">
      <c r="A21">
        <v>310</v>
      </c>
      <c r="B21">
        <v>5.7365722974791922</v>
      </c>
      <c r="C21">
        <v>5.1357984370502621</v>
      </c>
      <c r="D21">
        <v>4</v>
      </c>
      <c r="E21">
        <f t="shared" si="0"/>
        <v>-0.2578291093020999</v>
      </c>
      <c r="F21">
        <f t="shared" si="1"/>
        <v>0</v>
      </c>
      <c r="G21" s="1">
        <v>5.6001993330626343</v>
      </c>
      <c r="H21">
        <f t="shared" si="2"/>
        <v>270.48031772303585</v>
      </c>
      <c r="J21" s="30"/>
      <c r="K21" s="30"/>
      <c r="L21" s="30"/>
      <c r="M21" s="30"/>
      <c r="N21" s="30"/>
      <c r="O21" s="30"/>
      <c r="P21" s="30"/>
      <c r="S21" s="30"/>
    </row>
    <row r="22" spans="1:30" ht="19.5" thickBot="1" x14ac:dyDescent="0.35">
      <c r="A22">
        <v>266</v>
      </c>
      <c r="B22">
        <v>5.5834963087816991</v>
      </c>
      <c r="C22">
        <v>5.2470240721604862</v>
      </c>
      <c r="D22">
        <v>3</v>
      </c>
      <c r="E22">
        <f t="shared" si="0"/>
        <v>-0.1466034741918758</v>
      </c>
      <c r="F22">
        <f t="shared" si="1"/>
        <v>-1</v>
      </c>
      <c r="G22" s="1">
        <v>5.6526528055356904</v>
      </c>
      <c r="H22">
        <f t="shared" si="2"/>
        <v>285.04663701649946</v>
      </c>
      <c r="J22" s="44" t="s">
        <v>38</v>
      </c>
      <c r="K22" s="44"/>
      <c r="L22" s="44"/>
      <c r="M22" s="44"/>
      <c r="N22" s="44"/>
      <c r="O22" s="51"/>
      <c r="P22" s="51"/>
      <c r="Y22" s="44" t="s">
        <v>52</v>
      </c>
      <c r="Z22" s="44"/>
      <c r="AA22" s="44"/>
      <c r="AB22" s="44"/>
    </row>
    <row r="23" spans="1:30" ht="18.75" x14ac:dyDescent="0.3">
      <c r="A23">
        <v>270</v>
      </c>
      <c r="B23">
        <v>5.598421958998375</v>
      </c>
      <c r="C23">
        <v>5.2832037287379885</v>
      </c>
      <c r="D23">
        <v>3</v>
      </c>
      <c r="E23">
        <f t="shared" si="0"/>
        <v>-0.11042381761437348</v>
      </c>
      <c r="F23">
        <f t="shared" si="1"/>
        <v>-1</v>
      </c>
      <c r="G23" s="1">
        <v>5.6819606303872758</v>
      </c>
      <c r="H23">
        <f t="shared" si="2"/>
        <v>293.5243589042355</v>
      </c>
      <c r="X23" s="45" t="s">
        <v>53</v>
      </c>
      <c r="Y23" s="46"/>
      <c r="Z23" s="46"/>
      <c r="AA23" s="46"/>
      <c r="AB23" s="47"/>
    </row>
    <row r="24" spans="1:30" ht="21" x14ac:dyDescent="0.35">
      <c r="A24">
        <v>225</v>
      </c>
      <c r="B24">
        <v>5.4161004022044201</v>
      </c>
      <c r="C24">
        <v>5.0998664278241987</v>
      </c>
      <c r="D24">
        <v>3</v>
      </c>
      <c r="E24">
        <f t="shared" si="0"/>
        <v>-0.29376111852816322</v>
      </c>
      <c r="F24">
        <f t="shared" si="1"/>
        <v>-1</v>
      </c>
      <c r="G24" s="1">
        <v>5.5334457462718456</v>
      </c>
      <c r="H24">
        <f t="shared" si="2"/>
        <v>253.0142335590831</v>
      </c>
      <c r="L24" s="35">
        <f>K18+K19*LN(220)+K20*4</f>
        <v>5.8090573237646552</v>
      </c>
      <c r="M24" s="30">
        <f>EXP(L24)</f>
        <v>333.30477903996729</v>
      </c>
      <c r="R24" s="30"/>
      <c r="T24" t="s">
        <v>44</v>
      </c>
      <c r="X24" s="38"/>
      <c r="Y24" s="39"/>
      <c r="Z24" s="39"/>
      <c r="AA24" s="7"/>
      <c r="AB24" s="40"/>
    </row>
    <row r="25" spans="1:30" ht="19.5" thickBot="1" x14ac:dyDescent="0.35">
      <c r="A25">
        <v>150</v>
      </c>
      <c r="B25">
        <v>5.0106352940962555</v>
      </c>
      <c r="C25">
        <v>5.0814043649844631</v>
      </c>
      <c r="D25">
        <v>4</v>
      </c>
      <c r="E25">
        <f t="shared" si="0"/>
        <v>-0.31222318136789884</v>
      </c>
      <c r="F25">
        <f t="shared" si="1"/>
        <v>0</v>
      </c>
      <c r="G25" s="1">
        <v>5.5561366722229995</v>
      </c>
      <c r="H25">
        <f t="shared" si="2"/>
        <v>258.82099201482595</v>
      </c>
      <c r="X25" s="38"/>
      <c r="Y25" s="39"/>
      <c r="Z25" s="39"/>
      <c r="AA25" s="7">
        <f>EXP($U$8^2/2)*EXP($U$18)</f>
        <v>340.26600789948952</v>
      </c>
      <c r="AB25" s="40"/>
    </row>
    <row r="26" spans="1:30" ht="18.75" x14ac:dyDescent="0.3">
      <c r="A26">
        <v>247</v>
      </c>
      <c r="B26">
        <v>5.5093883366279774</v>
      </c>
      <c r="C26">
        <v>4.8978397999509111</v>
      </c>
      <c r="D26">
        <v>3</v>
      </c>
      <c r="E26">
        <f t="shared" si="0"/>
        <v>-0.49578774640145085</v>
      </c>
      <c r="F26">
        <f t="shared" si="1"/>
        <v>-1</v>
      </c>
      <c r="G26" s="1">
        <v>5.3697913176461016</v>
      </c>
      <c r="H26">
        <f t="shared" si="2"/>
        <v>214.81803429347107</v>
      </c>
      <c r="J26" s="44" t="s">
        <v>51</v>
      </c>
      <c r="K26" s="44"/>
      <c r="L26" s="44"/>
      <c r="M26" s="37">
        <f>$L$24-$K$28*$V$18</f>
        <v>5.7544368292895802</v>
      </c>
      <c r="N26" s="37">
        <f>$L$24+$K$28*$V$18</f>
        <v>5.8636778182397302</v>
      </c>
      <c r="T26" s="3" t="s">
        <v>45</v>
      </c>
      <c r="U26" s="3" t="s">
        <v>46</v>
      </c>
      <c r="V26" s="3" t="s">
        <v>47</v>
      </c>
      <c r="X26" s="38"/>
      <c r="Y26" s="39"/>
      <c r="Z26" s="39"/>
      <c r="AA26" s="39"/>
      <c r="AB26" s="40"/>
    </row>
    <row r="27" spans="1:30" ht="18.75" x14ac:dyDescent="0.3">
      <c r="A27">
        <v>275</v>
      </c>
      <c r="B27">
        <v>5.6167710976665717</v>
      </c>
      <c r="C27">
        <v>5.1873858058407549</v>
      </c>
      <c r="D27">
        <v>3</v>
      </c>
      <c r="E27">
        <f t="shared" si="0"/>
        <v>-0.20624174051160704</v>
      </c>
      <c r="F27">
        <f t="shared" si="1"/>
        <v>-1</v>
      </c>
      <c r="G27" s="1">
        <v>5.6043420135300579</v>
      </c>
      <c r="H27">
        <f t="shared" si="2"/>
        <v>271.60315542517196</v>
      </c>
      <c r="T27" s="1">
        <v>1</v>
      </c>
      <c r="U27" s="1">
        <v>5.8308540734294878</v>
      </c>
      <c r="V27" s="1">
        <v>-0.12707159877328689</v>
      </c>
      <c r="X27" s="48" t="s">
        <v>54</v>
      </c>
      <c r="Y27" s="49"/>
      <c r="Z27" s="49"/>
      <c r="AA27" s="49"/>
      <c r="AB27" s="50"/>
    </row>
    <row r="28" spans="1:30" ht="18.75" x14ac:dyDescent="0.3">
      <c r="A28">
        <v>230</v>
      </c>
      <c r="B28">
        <v>5.4380793089231956</v>
      </c>
      <c r="C28">
        <v>5.1873858058407549</v>
      </c>
      <c r="D28">
        <v>3</v>
      </c>
      <c r="E28">
        <f t="shared" si="0"/>
        <v>-0.20624174051160704</v>
      </c>
      <c r="F28">
        <f t="shared" si="1"/>
        <v>-1</v>
      </c>
      <c r="G28" s="1">
        <v>5.6043420135300579</v>
      </c>
      <c r="H28">
        <f t="shared" si="2"/>
        <v>271.60315542517196</v>
      </c>
      <c r="K28" s="30">
        <f>_xlfn.T.INV.2T(0.05,85)</f>
        <v>1.9882679074772251</v>
      </c>
      <c r="T28" s="1">
        <v>2</v>
      </c>
      <c r="U28" s="1">
        <v>5.6653433573286787</v>
      </c>
      <c r="V28" s="1">
        <v>0.24815964830959114</v>
      </c>
      <c r="X28" s="38"/>
      <c r="Y28" s="39"/>
      <c r="Z28" s="39"/>
      <c r="AA28" s="39"/>
      <c r="AB28" s="40"/>
    </row>
    <row r="29" spans="1:30" ht="19.5" thickBot="1" x14ac:dyDescent="0.35">
      <c r="A29">
        <v>343</v>
      </c>
      <c r="B29">
        <v>5.8377304471659395</v>
      </c>
      <c r="C29">
        <v>5.2781146592305168</v>
      </c>
      <c r="D29">
        <v>3</v>
      </c>
      <c r="E29">
        <f t="shared" si="0"/>
        <v>-0.11551288712184515</v>
      </c>
      <c r="F29">
        <f t="shared" si="1"/>
        <v>-1</v>
      </c>
      <c r="G29" s="1">
        <v>5.6778381601404115</v>
      </c>
      <c r="H29">
        <f t="shared" si="2"/>
        <v>292.31680423220109</v>
      </c>
      <c r="T29" s="1">
        <v>3</v>
      </c>
      <c r="U29" s="1">
        <v>5.3326826774448994</v>
      </c>
      <c r="V29" s="1">
        <v>-8.0409249398269544E-2</v>
      </c>
      <c r="X29" s="41"/>
      <c r="Y29" s="42"/>
      <c r="Z29" s="42"/>
      <c r="AA29" s="22">
        <f>Z49*EXP(U18)</f>
        <v>342.84155077954341</v>
      </c>
      <c r="AB29" s="43"/>
    </row>
    <row r="30" spans="1:30" ht="18.75" x14ac:dyDescent="0.3">
      <c r="A30">
        <v>477.5</v>
      </c>
      <c r="B30">
        <v>6.168564159920785</v>
      </c>
      <c r="C30">
        <v>5.7930136083841441</v>
      </c>
      <c r="D30">
        <v>7</v>
      </c>
      <c r="E30">
        <f t="shared" si="0"/>
        <v>0.39938606203178217</v>
      </c>
      <c r="F30">
        <f t="shared" si="1"/>
        <v>3</v>
      </c>
      <c r="G30" s="1">
        <v>6.2455245731896856</v>
      </c>
      <c r="H30">
        <f t="shared" si="2"/>
        <v>515.69967620897228</v>
      </c>
      <c r="J30" s="44" t="s">
        <v>51</v>
      </c>
      <c r="K30" s="44"/>
      <c r="L30" s="44"/>
      <c r="M30" s="30">
        <f>EXP(M26)</f>
        <v>315.58776768137886</v>
      </c>
      <c r="N30" s="30">
        <f>EXP(N26)</f>
        <v>352.01641859275514</v>
      </c>
      <c r="T30" s="1">
        <v>4</v>
      </c>
      <c r="U30" s="1">
        <v>5.3758141234961432</v>
      </c>
      <c r="V30" s="1">
        <v>-0.10281456493239638</v>
      </c>
    </row>
    <row r="31" spans="1:30" x14ac:dyDescent="0.25">
      <c r="A31">
        <v>350</v>
      </c>
      <c r="B31">
        <v>5.857933154483459</v>
      </c>
      <c r="C31">
        <v>5.2522734280466299</v>
      </c>
      <c r="D31">
        <v>4</v>
      </c>
      <c r="E31">
        <f t="shared" si="0"/>
        <v>-0.14135411830573208</v>
      </c>
      <c r="F31">
        <f t="shared" si="1"/>
        <v>0</v>
      </c>
      <c r="G31" s="1">
        <v>5.6945514900102561</v>
      </c>
      <c r="H31">
        <f t="shared" si="2"/>
        <v>297.24344702933342</v>
      </c>
      <c r="T31" s="1">
        <v>5</v>
      </c>
      <c r="U31" s="1">
        <v>5.8590330417763639</v>
      </c>
      <c r="V31" s="1">
        <v>6.2545377867452068E-2</v>
      </c>
    </row>
    <row r="32" spans="1:30" ht="18.75" x14ac:dyDescent="0.3">
      <c r="A32">
        <v>230</v>
      </c>
      <c r="B32">
        <v>5.4380793089231956</v>
      </c>
      <c r="C32">
        <v>4.9836066217083363</v>
      </c>
      <c r="D32">
        <v>4</v>
      </c>
      <c r="E32">
        <f t="shared" si="0"/>
        <v>-0.41002092464402562</v>
      </c>
      <c r="F32">
        <f t="shared" si="1"/>
        <v>0</v>
      </c>
      <c r="G32" s="1">
        <v>5.4769142748329864</v>
      </c>
      <c r="H32">
        <f t="shared" si="2"/>
        <v>239.10774705366094</v>
      </c>
      <c r="T32" s="1">
        <v>6</v>
      </c>
      <c r="U32" s="1">
        <v>5.9694687602469108</v>
      </c>
      <c r="V32" s="1">
        <v>0.17530682857660018</v>
      </c>
      <c r="Y32" s="30" t="s">
        <v>5</v>
      </c>
      <c r="Z32" s="30"/>
      <c r="AA32" s="30"/>
      <c r="AB32" s="30"/>
      <c r="AC32" s="30"/>
      <c r="AD32" s="30"/>
    </row>
    <row r="33" spans="1:30" ht="19.5" thickBot="1" x14ac:dyDescent="0.35">
      <c r="A33">
        <v>335</v>
      </c>
      <c r="B33">
        <v>5.8141305318250662</v>
      </c>
      <c r="C33">
        <v>5.5721540321777647</v>
      </c>
      <c r="D33">
        <v>4</v>
      </c>
      <c r="E33">
        <f t="shared" si="0"/>
        <v>0.17852648582540276</v>
      </c>
      <c r="F33">
        <f t="shared" si="1"/>
        <v>0</v>
      </c>
      <c r="G33" s="1">
        <v>5.9536751414250242</v>
      </c>
      <c r="H33">
        <f t="shared" si="2"/>
        <v>385.16628164605447</v>
      </c>
      <c r="T33" s="1">
        <v>7</v>
      </c>
      <c r="U33" s="1">
        <v>5.6611352249810407</v>
      </c>
      <c r="V33" s="1">
        <v>0.14550463511486811</v>
      </c>
      <c r="Y33" s="30"/>
      <c r="Z33" s="30"/>
      <c r="AA33" s="30"/>
      <c r="AB33" s="30"/>
      <c r="AC33" s="30"/>
      <c r="AD33" s="30"/>
    </row>
    <row r="34" spans="1:30" ht="18.75" x14ac:dyDescent="0.3">
      <c r="A34">
        <v>251</v>
      </c>
      <c r="B34">
        <v>5.5254529391317835</v>
      </c>
      <c r="C34">
        <v>5.0172798368149243</v>
      </c>
      <c r="D34">
        <v>3</v>
      </c>
      <c r="E34">
        <f t="shared" si="0"/>
        <v>-0.37634770953743768</v>
      </c>
      <c r="F34">
        <f t="shared" si="1"/>
        <v>-1</v>
      </c>
      <c r="G34" s="1">
        <v>5.4665453504871477</v>
      </c>
      <c r="H34">
        <f t="shared" si="2"/>
        <v>236.64126638818362</v>
      </c>
      <c r="T34" s="1">
        <v>8</v>
      </c>
      <c r="U34" s="1">
        <v>5.5184903001650856</v>
      </c>
      <c r="V34" s="1">
        <v>0.23408233866054751</v>
      </c>
      <c r="Y34" s="10" t="s">
        <v>6</v>
      </c>
      <c r="Z34" s="10"/>
      <c r="AA34" s="30"/>
      <c r="AB34" s="30"/>
      <c r="AC34" s="30"/>
      <c r="AD34" s="30"/>
    </row>
    <row r="35" spans="1:30" ht="18.75" x14ac:dyDescent="0.3">
      <c r="A35">
        <v>235</v>
      </c>
      <c r="B35">
        <v>5.4595855141441589</v>
      </c>
      <c r="C35">
        <v>5.1416635565026603</v>
      </c>
      <c r="D35">
        <v>4</v>
      </c>
      <c r="E35">
        <f t="shared" si="0"/>
        <v>-0.2519639898497017</v>
      </c>
      <c r="F35">
        <f t="shared" si="1"/>
        <v>0</v>
      </c>
      <c r="G35" s="1">
        <v>5.6049504531645153</v>
      </c>
      <c r="H35">
        <f t="shared" si="2"/>
        <v>271.76845983355361</v>
      </c>
      <c r="T35" s="1">
        <v>9</v>
      </c>
      <c r="U35" s="1">
        <v>5.5334457462718456</v>
      </c>
      <c r="V35" s="1">
        <v>-0.20556957748226434</v>
      </c>
      <c r="Y35" s="12" t="s">
        <v>7</v>
      </c>
      <c r="Z35" s="12">
        <v>0.97969228518533635</v>
      </c>
      <c r="AA35" s="30"/>
      <c r="AB35" s="30"/>
      <c r="AC35" s="30"/>
      <c r="AD35" s="30"/>
    </row>
    <row r="36" spans="1:30" ht="18.75" x14ac:dyDescent="0.3">
      <c r="A36">
        <v>361</v>
      </c>
      <c r="B36">
        <v>5.8888779583328805</v>
      </c>
      <c r="C36">
        <v>5.2574953720277815</v>
      </c>
      <c r="D36">
        <v>4</v>
      </c>
      <c r="E36">
        <f t="shared" si="0"/>
        <v>-0.13613217432458047</v>
      </c>
      <c r="F36">
        <f t="shared" si="1"/>
        <v>0</v>
      </c>
      <c r="G36" s="1">
        <v>5.6987815970389546</v>
      </c>
      <c r="H36">
        <f t="shared" si="2"/>
        <v>298.50348178588598</v>
      </c>
      <c r="T36" s="1">
        <v>10</v>
      </c>
      <c r="U36" s="1">
        <v>5.5906504708915534</v>
      </c>
      <c r="V36" s="1">
        <v>-0.11001154754956222</v>
      </c>
      <c r="Y36" s="12" t="s">
        <v>8</v>
      </c>
      <c r="Z36" s="12">
        <v>0.95979697365166639</v>
      </c>
      <c r="AA36" s="30"/>
      <c r="AB36" s="30"/>
      <c r="AC36" s="30"/>
      <c r="AD36" s="30"/>
    </row>
    <row r="37" spans="1:30" ht="18.75" x14ac:dyDescent="0.3">
      <c r="A37">
        <v>190</v>
      </c>
      <c r="B37">
        <v>5.2470240721604862</v>
      </c>
      <c r="C37">
        <v>5.0625950330269669</v>
      </c>
      <c r="D37">
        <v>4</v>
      </c>
      <c r="E37">
        <f t="shared" si="0"/>
        <v>-0.33103251332539507</v>
      </c>
      <c r="F37">
        <f t="shared" si="1"/>
        <v>0</v>
      </c>
      <c r="G37" s="1">
        <v>5.5408999160253618</v>
      </c>
      <c r="H37">
        <f t="shared" si="2"/>
        <v>254.90729142785898</v>
      </c>
      <c r="T37" s="1">
        <v>11</v>
      </c>
      <c r="U37" s="1">
        <v>5.7979349935886422</v>
      </c>
      <c r="V37" s="1">
        <v>-0.1454458133199914</v>
      </c>
      <c r="Y37" s="12" t="s">
        <v>9</v>
      </c>
      <c r="Z37" s="12">
        <v>0.94830272077810318</v>
      </c>
      <c r="AA37" s="30"/>
      <c r="AB37" s="30"/>
      <c r="AC37" s="30"/>
      <c r="AD37" s="30"/>
    </row>
    <row r="38" spans="1:30" ht="18.75" x14ac:dyDescent="0.3">
      <c r="A38">
        <v>360</v>
      </c>
      <c r="B38">
        <v>5.8861040314501558</v>
      </c>
      <c r="C38">
        <v>5.5412635451584258</v>
      </c>
      <c r="D38">
        <v>4</v>
      </c>
      <c r="E38">
        <f t="shared" si="0"/>
        <v>0.14763599880606382</v>
      </c>
      <c r="F38">
        <f t="shared" si="1"/>
        <v>0</v>
      </c>
      <c r="G38" s="1">
        <v>5.9286518805987747</v>
      </c>
      <c r="H38">
        <f t="shared" si="2"/>
        <v>375.64775428972393</v>
      </c>
      <c r="T38" s="1">
        <v>12</v>
      </c>
      <c r="U38" s="1">
        <v>5.9338913850714272</v>
      </c>
      <c r="V38" s="1">
        <v>-0.2301089104152263</v>
      </c>
      <c r="Y38" s="12" t="s">
        <v>10</v>
      </c>
      <c r="Z38" s="12">
        <v>62.67558339860237</v>
      </c>
      <c r="AA38" s="30"/>
      <c r="AB38" s="30"/>
      <c r="AC38" s="30"/>
      <c r="AD38" s="30"/>
    </row>
    <row r="39" spans="1:30" ht="19.5" thickBot="1" x14ac:dyDescent="0.35">
      <c r="A39">
        <v>575</v>
      </c>
      <c r="B39">
        <v>6.3543700407973507</v>
      </c>
      <c r="C39">
        <v>5.8861040314501558</v>
      </c>
      <c r="D39">
        <v>5</v>
      </c>
      <c r="E39">
        <f t="shared" si="0"/>
        <v>0.49247648509779385</v>
      </c>
      <c r="F39">
        <f t="shared" si="1"/>
        <v>1</v>
      </c>
      <c r="G39" s="1">
        <v>6.2456409974481977</v>
      </c>
      <c r="H39">
        <f t="shared" si="2"/>
        <v>515.75971965657902</v>
      </c>
      <c r="T39" s="1">
        <v>13</v>
      </c>
      <c r="U39" s="1">
        <v>6.0596036040724668</v>
      </c>
      <c r="V39" s="1">
        <v>-5.5716536965928043E-2</v>
      </c>
      <c r="Y39" s="16" t="s">
        <v>11</v>
      </c>
      <c r="Z39" s="16">
        <v>88</v>
      </c>
      <c r="AA39" s="30"/>
      <c r="AB39" s="30"/>
      <c r="AC39" s="30"/>
      <c r="AD39" s="30"/>
    </row>
    <row r="40" spans="1:30" ht="18.75" x14ac:dyDescent="0.3">
      <c r="A40">
        <v>209.001</v>
      </c>
      <c r="B40">
        <v>5.3423390366423593</v>
      </c>
      <c r="C40">
        <v>5.1474944768134527</v>
      </c>
      <c r="D40">
        <v>4</v>
      </c>
      <c r="E40">
        <f t="shared" si="0"/>
        <v>-0.24613306953890923</v>
      </c>
      <c r="F40">
        <f t="shared" si="1"/>
        <v>0</v>
      </c>
      <c r="G40" s="1">
        <v>5.6096738697847419</v>
      </c>
      <c r="H40">
        <f t="shared" si="2"/>
        <v>273.05517193997662</v>
      </c>
      <c r="T40" s="1">
        <v>14</v>
      </c>
      <c r="U40" s="1">
        <v>5.5906504708915534</v>
      </c>
      <c r="V40" s="1">
        <v>-0.23406419621954111</v>
      </c>
      <c r="Y40" s="30"/>
      <c r="Z40" s="30"/>
      <c r="AA40" s="30"/>
      <c r="AB40" s="30"/>
      <c r="AC40" s="30"/>
      <c r="AD40" s="30"/>
    </row>
    <row r="41" spans="1:30" ht="19.5" thickBot="1" x14ac:dyDescent="0.35">
      <c r="A41">
        <v>225</v>
      </c>
      <c r="B41">
        <v>5.4161004022044201</v>
      </c>
      <c r="C41">
        <v>4.8828019225863706</v>
      </c>
      <c r="D41">
        <v>2</v>
      </c>
      <c r="E41">
        <f t="shared" si="0"/>
        <v>-0.51082562376599139</v>
      </c>
      <c r="F41">
        <f t="shared" si="1"/>
        <v>-2</v>
      </c>
      <c r="G41" s="1">
        <v>5.3199633076835964</v>
      </c>
      <c r="H41">
        <f t="shared" si="2"/>
        <v>204.37638281248411</v>
      </c>
      <c r="T41" s="1">
        <v>15</v>
      </c>
      <c r="U41" s="1">
        <v>5.7527879785420151</v>
      </c>
      <c r="V41" s="1">
        <v>-0.17305815255579304</v>
      </c>
      <c r="Y41" s="30" t="s">
        <v>12</v>
      </c>
      <c r="Z41" s="30"/>
      <c r="AA41" s="30"/>
      <c r="AB41" s="30"/>
      <c r="AC41" s="30"/>
      <c r="AD41" s="30"/>
    </row>
    <row r="42" spans="1:30" ht="18.75" x14ac:dyDescent="0.3">
      <c r="A42">
        <v>246</v>
      </c>
      <c r="B42">
        <v>5.5053315359323625</v>
      </c>
      <c r="C42">
        <v>5.0369526024136295</v>
      </c>
      <c r="D42">
        <v>3</v>
      </c>
      <c r="E42">
        <f t="shared" si="0"/>
        <v>-0.35667494393873245</v>
      </c>
      <c r="F42">
        <f t="shared" si="1"/>
        <v>-1</v>
      </c>
      <c r="G42" s="1">
        <v>5.4824815428962177</v>
      </c>
      <c r="H42">
        <f t="shared" si="2"/>
        <v>240.44263637299417</v>
      </c>
      <c r="T42" s="1">
        <v>16</v>
      </c>
      <c r="U42" s="1">
        <v>5.5710921183297595</v>
      </c>
      <c r="V42" s="1">
        <v>-0.14438153701332368</v>
      </c>
      <c r="Y42" s="18"/>
      <c r="Z42" s="18" t="s">
        <v>17</v>
      </c>
      <c r="AA42" s="18" t="s">
        <v>18</v>
      </c>
      <c r="AB42" s="18" t="s">
        <v>19</v>
      </c>
      <c r="AC42" s="18" t="s">
        <v>20</v>
      </c>
      <c r="AD42" s="18" t="s">
        <v>21</v>
      </c>
    </row>
    <row r="43" spans="1:30" ht="18.75" x14ac:dyDescent="0.3">
      <c r="A43">
        <v>713.5</v>
      </c>
      <c r="B43">
        <v>6.5701824369168911</v>
      </c>
      <c r="C43">
        <v>5.7333412768977459</v>
      </c>
      <c r="D43">
        <v>5</v>
      </c>
      <c r="E43">
        <f t="shared" si="0"/>
        <v>0.3397137305453839</v>
      </c>
      <c r="F43">
        <f t="shared" si="1"/>
        <v>1</v>
      </c>
      <c r="G43" s="1">
        <v>6.1218934421147999</v>
      </c>
      <c r="H43">
        <f t="shared" si="2"/>
        <v>455.72677035643881</v>
      </c>
      <c r="T43" s="1">
        <v>17</v>
      </c>
      <c r="U43" s="1">
        <v>5.6730631304339365</v>
      </c>
      <c r="V43" s="1">
        <v>-0.1924242070919453</v>
      </c>
      <c r="Y43" s="12" t="s">
        <v>13</v>
      </c>
      <c r="Z43" s="12">
        <v>1</v>
      </c>
      <c r="AA43" s="12">
        <v>8158994.7301221015</v>
      </c>
      <c r="AB43" s="12">
        <v>8158994.7301221015</v>
      </c>
      <c r="AC43" s="12">
        <v>2077.0161923682176</v>
      </c>
      <c r="AD43" s="12">
        <v>5.222728898068713E-62</v>
      </c>
    </row>
    <row r="44" spans="1:30" ht="18.75" x14ac:dyDescent="0.3">
      <c r="A44">
        <v>248</v>
      </c>
      <c r="B44">
        <v>5.5134287461649825</v>
      </c>
      <c r="C44">
        <v>5.0369526024136295</v>
      </c>
      <c r="D44">
        <v>4</v>
      </c>
      <c r="E44">
        <f t="shared" si="0"/>
        <v>-0.35667494393873245</v>
      </c>
      <c r="F44">
        <f t="shared" si="1"/>
        <v>0</v>
      </c>
      <c r="G44" s="1">
        <v>5.5201279149541316</v>
      </c>
      <c r="H44">
        <f t="shared" si="2"/>
        <v>249.66697128640627</v>
      </c>
      <c r="T44" s="1">
        <v>18</v>
      </c>
      <c r="U44" s="1">
        <v>5.5383701605566982</v>
      </c>
      <c r="V44" s="1">
        <v>0.1141190197119526</v>
      </c>
      <c r="Y44" s="12" t="s">
        <v>14</v>
      </c>
      <c r="Z44" s="12">
        <v>87</v>
      </c>
      <c r="AA44" s="12">
        <v>341755.90162889898</v>
      </c>
      <c r="AB44" s="12">
        <v>3928.2287543551606</v>
      </c>
      <c r="AC44" s="12"/>
      <c r="AD44" s="12"/>
    </row>
    <row r="45" spans="1:30" ht="19.5" thickBot="1" x14ac:dyDescent="0.35">
      <c r="A45">
        <v>230</v>
      </c>
      <c r="B45">
        <v>5.4380793089231956</v>
      </c>
      <c r="C45">
        <v>4.6913478822291435</v>
      </c>
      <c r="D45">
        <v>3</v>
      </c>
      <c r="E45">
        <f t="shared" si="0"/>
        <v>-0.70227966412321852</v>
      </c>
      <c r="F45">
        <f t="shared" si="1"/>
        <v>-1</v>
      </c>
      <c r="G45" s="1">
        <v>5.202519720004104</v>
      </c>
      <c r="H45">
        <f t="shared" si="2"/>
        <v>181.72957310054545</v>
      </c>
      <c r="T45" s="1">
        <v>19</v>
      </c>
      <c r="U45" s="1">
        <v>5.3326826774448994</v>
      </c>
      <c r="V45" s="1">
        <v>0.25830430306595709</v>
      </c>
      <c r="Y45" s="16" t="s">
        <v>15</v>
      </c>
      <c r="Z45" s="16">
        <v>88</v>
      </c>
      <c r="AA45" s="16">
        <v>8500750.6317510009</v>
      </c>
      <c r="AB45" s="16"/>
      <c r="AC45" s="16"/>
      <c r="AD45" s="16"/>
    </row>
    <row r="46" spans="1:30" ht="19.5" thickBot="1" x14ac:dyDescent="0.35">
      <c r="A46">
        <v>375</v>
      </c>
      <c r="B46">
        <v>5.9269260259704106</v>
      </c>
      <c r="C46">
        <v>5.3612921657094255</v>
      </c>
      <c r="D46">
        <v>5</v>
      </c>
      <c r="E46">
        <f t="shared" si="0"/>
        <v>-3.2335380642936506E-2</v>
      </c>
      <c r="F46">
        <f t="shared" si="1"/>
        <v>1</v>
      </c>
      <c r="G46" s="1">
        <v>5.8205099791861921</v>
      </c>
      <c r="H46">
        <f t="shared" si="2"/>
        <v>337.14394619083964</v>
      </c>
      <c r="T46" s="1">
        <v>20</v>
      </c>
      <c r="U46" s="1">
        <v>5.6001993330626343</v>
      </c>
      <c r="V46" s="1">
        <v>0.13637296441655788</v>
      </c>
      <c r="Y46" s="30"/>
      <c r="Z46" s="30"/>
      <c r="AA46" s="30"/>
      <c r="AB46" s="30"/>
      <c r="AC46" s="30"/>
      <c r="AD46" s="30"/>
    </row>
    <row r="47" spans="1:30" ht="18.75" x14ac:dyDescent="0.3">
      <c r="A47">
        <v>265</v>
      </c>
      <c r="B47">
        <v>5.579729825986222</v>
      </c>
      <c r="C47">
        <v>5.0998664278241987</v>
      </c>
      <c r="D47">
        <v>3</v>
      </c>
      <c r="E47">
        <f t="shared" si="0"/>
        <v>-0.29376111852816322</v>
      </c>
      <c r="F47">
        <f t="shared" si="1"/>
        <v>-1</v>
      </c>
      <c r="G47" s="1">
        <v>5.5334457462718456</v>
      </c>
      <c r="H47">
        <f t="shared" si="2"/>
        <v>253.0142335590831</v>
      </c>
      <c r="T47" s="1">
        <v>21</v>
      </c>
      <c r="U47" s="1">
        <v>5.6526528055356904</v>
      </c>
      <c r="V47" s="1">
        <v>-6.915649675399127E-2</v>
      </c>
      <c r="Y47" s="18"/>
      <c r="Z47" s="18" t="s">
        <v>22</v>
      </c>
      <c r="AA47" s="18" t="s">
        <v>10</v>
      </c>
      <c r="AB47" s="18" t="s">
        <v>23</v>
      </c>
      <c r="AC47" s="18" t="s">
        <v>24</v>
      </c>
      <c r="AD47" s="30"/>
    </row>
    <row r="48" spans="1:30" ht="18.75" x14ac:dyDescent="0.3">
      <c r="A48">
        <v>313</v>
      </c>
      <c r="B48">
        <v>5.7462031905401529</v>
      </c>
      <c r="C48">
        <v>5.5490760848952201</v>
      </c>
      <c r="D48">
        <v>3</v>
      </c>
      <c r="E48">
        <f t="shared" si="0"/>
        <v>0.15544853854285812</v>
      </c>
      <c r="F48">
        <f t="shared" si="1"/>
        <v>-1</v>
      </c>
      <c r="G48" s="1">
        <v>5.8973341630365592</v>
      </c>
      <c r="H48">
        <f t="shared" si="2"/>
        <v>364.06563344206</v>
      </c>
      <c r="T48" s="1">
        <v>22</v>
      </c>
      <c r="U48" s="1">
        <v>5.6819606303872758</v>
      </c>
      <c r="V48" s="1">
        <v>-8.3538671388900809E-2</v>
      </c>
      <c r="Y48" s="12" t="s">
        <v>16</v>
      </c>
      <c r="Z48" s="12">
        <v>0</v>
      </c>
      <c r="AA48" s="12" t="e">
        <v>#N/A</v>
      </c>
      <c r="AB48" s="12" t="e">
        <v>#N/A</v>
      </c>
      <c r="AC48" s="12" t="e">
        <v>#N/A</v>
      </c>
      <c r="AD48" s="30"/>
    </row>
    <row r="49" spans="1:30" ht="19.5" thickBot="1" x14ac:dyDescent="0.35">
      <c r="A49">
        <v>417.5</v>
      </c>
      <c r="B49">
        <v>6.0342845442909105</v>
      </c>
      <c r="C49">
        <v>5.8493247799468593</v>
      </c>
      <c r="D49">
        <v>4</v>
      </c>
      <c r="E49">
        <f t="shared" si="0"/>
        <v>0.45569723359449732</v>
      </c>
      <c r="F49">
        <f t="shared" si="1"/>
        <v>0</v>
      </c>
      <c r="G49" s="1">
        <v>6.178201090481461</v>
      </c>
      <c r="H49">
        <f t="shared" si="2"/>
        <v>482.12387855592772</v>
      </c>
      <c r="T49" s="1">
        <v>23</v>
      </c>
      <c r="U49" s="1">
        <v>5.5334457462718456</v>
      </c>
      <c r="V49" s="1">
        <v>-0.11734534406742547</v>
      </c>
      <c r="Y49" s="16" t="s">
        <v>48</v>
      </c>
      <c r="Z49" s="16">
        <v>1.0286127662706948</v>
      </c>
      <c r="AA49" s="16">
        <v>2.2570021301586165E-2</v>
      </c>
      <c r="AB49" s="16">
        <v>45.574293108815382</v>
      </c>
      <c r="AC49" s="16">
        <v>1.6783947539765395E-62</v>
      </c>
      <c r="AD49" s="30"/>
    </row>
    <row r="50" spans="1:30" x14ac:dyDescent="0.25">
      <c r="A50">
        <v>253</v>
      </c>
      <c r="B50">
        <v>5.5333894887275203</v>
      </c>
      <c r="C50">
        <v>4.962844630259907</v>
      </c>
      <c r="D50">
        <v>3</v>
      </c>
      <c r="E50">
        <f t="shared" si="0"/>
        <v>-0.430782916092455</v>
      </c>
      <c r="F50">
        <f t="shared" si="1"/>
        <v>-1</v>
      </c>
      <c r="G50" s="1">
        <v>5.4224493680928205</v>
      </c>
      <c r="H50">
        <f t="shared" si="2"/>
        <v>226.43306174113079</v>
      </c>
      <c r="T50" s="1">
        <v>24</v>
      </c>
      <c r="U50" s="1">
        <v>5.5561366722229995</v>
      </c>
      <c r="V50" s="1">
        <v>-0.54550137812674393</v>
      </c>
    </row>
    <row r="51" spans="1:30" x14ac:dyDescent="0.25">
      <c r="A51">
        <v>315</v>
      </c>
      <c r="B51">
        <v>5.7525726388256331</v>
      </c>
      <c r="C51">
        <v>5.0238805208462765</v>
      </c>
      <c r="D51">
        <v>4</v>
      </c>
      <c r="E51">
        <f t="shared" si="0"/>
        <v>-0.36974702550608551</v>
      </c>
      <c r="F51">
        <f t="shared" si="1"/>
        <v>0</v>
      </c>
      <c r="G51" s="1">
        <v>5.5095386967784163</v>
      </c>
      <c r="H51">
        <f t="shared" si="2"/>
        <v>247.03714174940802</v>
      </c>
      <c r="T51" s="1">
        <v>25</v>
      </c>
      <c r="U51" s="1">
        <v>5.3697913176461016</v>
      </c>
      <c r="V51" s="1">
        <v>0.13959701898187582</v>
      </c>
    </row>
    <row r="52" spans="1:30" x14ac:dyDescent="0.25">
      <c r="A52">
        <v>264</v>
      </c>
      <c r="B52">
        <v>5.575949103146316</v>
      </c>
      <c r="C52">
        <v>5.2094861528414214</v>
      </c>
      <c r="D52">
        <v>3</v>
      </c>
      <c r="E52">
        <f t="shared" si="0"/>
        <v>-0.18414139351094061</v>
      </c>
      <c r="F52">
        <f t="shared" si="1"/>
        <v>-1</v>
      </c>
      <c r="G52" s="1">
        <v>5.6222447014029324</v>
      </c>
      <c r="H52">
        <f t="shared" si="2"/>
        <v>276.50936810050689</v>
      </c>
      <c r="T52" s="1">
        <v>26</v>
      </c>
      <c r="U52" s="1">
        <v>5.6043420135300579</v>
      </c>
      <c r="V52" s="1">
        <v>1.2429084136513779E-2</v>
      </c>
    </row>
    <row r="53" spans="1:30" x14ac:dyDescent="0.25">
      <c r="A53">
        <v>255</v>
      </c>
      <c r="B53">
        <v>5.5412635451584258</v>
      </c>
      <c r="C53">
        <v>4.9199809258281251</v>
      </c>
      <c r="D53">
        <v>2</v>
      </c>
      <c r="E53">
        <f t="shared" si="0"/>
        <v>-0.47364662052423689</v>
      </c>
      <c r="F53">
        <f t="shared" si="1"/>
        <v>-2</v>
      </c>
      <c r="G53" s="1">
        <v>5.3500806669468535</v>
      </c>
      <c r="H53">
        <f t="shared" si="2"/>
        <v>210.62528768029435</v>
      </c>
      <c r="T53" s="1">
        <v>27</v>
      </c>
      <c r="U53" s="1">
        <v>5.6043420135300579</v>
      </c>
      <c r="V53" s="1">
        <v>-0.16626270460686232</v>
      </c>
    </row>
    <row r="54" spans="1:30" x14ac:dyDescent="0.25">
      <c r="A54">
        <v>210</v>
      </c>
      <c r="B54">
        <v>5.3471075307174685</v>
      </c>
      <c r="C54">
        <v>4.8751973232011512</v>
      </c>
      <c r="D54">
        <v>3</v>
      </c>
      <c r="E54">
        <f t="shared" si="0"/>
        <v>-0.51843022315121079</v>
      </c>
      <c r="F54">
        <f t="shared" si="1"/>
        <v>-1</v>
      </c>
      <c r="G54" s="1">
        <v>5.3514494701670756</v>
      </c>
      <c r="H54">
        <f t="shared" si="2"/>
        <v>210.91378965850444</v>
      </c>
      <c r="T54" s="1">
        <v>28</v>
      </c>
      <c r="U54" s="1">
        <v>5.6778381601404115</v>
      </c>
      <c r="V54" s="1">
        <v>0.15989228702552793</v>
      </c>
    </row>
    <row r="55" spans="1:30" x14ac:dyDescent="0.25">
      <c r="A55">
        <v>180</v>
      </c>
      <c r="B55">
        <v>5.1929568508902104</v>
      </c>
      <c r="C55">
        <v>5.1239639794032588</v>
      </c>
      <c r="D55">
        <v>3</v>
      </c>
      <c r="E55">
        <f t="shared" si="0"/>
        <v>-0.26966356694910321</v>
      </c>
      <c r="F55">
        <f t="shared" si="1"/>
        <v>-1</v>
      </c>
      <c r="G55" s="1">
        <v>5.552966296985705</v>
      </c>
      <c r="H55">
        <f t="shared" si="2"/>
        <v>258.00173171834626</v>
      </c>
      <c r="T55" s="1">
        <v>29</v>
      </c>
      <c r="U55" s="1">
        <v>6.2455245731896856</v>
      </c>
      <c r="V55" s="1">
        <v>-7.6960413268900574E-2</v>
      </c>
    </row>
    <row r="56" spans="1:30" x14ac:dyDescent="0.25">
      <c r="A56">
        <v>250</v>
      </c>
      <c r="B56">
        <v>5.521460917862246</v>
      </c>
      <c r="C56">
        <v>5.0751738152338266</v>
      </c>
      <c r="D56">
        <v>3</v>
      </c>
      <c r="E56">
        <f t="shared" si="0"/>
        <v>-0.31845373111853537</v>
      </c>
      <c r="F56">
        <f t="shared" si="1"/>
        <v>-1</v>
      </c>
      <c r="G56" s="1">
        <v>5.5134431582600874</v>
      </c>
      <c r="H56">
        <f t="shared" si="2"/>
        <v>248.00357422534205</v>
      </c>
      <c r="T56" s="1">
        <v>30</v>
      </c>
      <c r="U56" s="1">
        <v>5.6945514900102561</v>
      </c>
      <c r="V56" s="1">
        <v>0.1633816644732029</v>
      </c>
    </row>
    <row r="57" spans="1:30" x14ac:dyDescent="0.25">
      <c r="A57">
        <v>250</v>
      </c>
      <c r="B57">
        <v>5.521460917862246</v>
      </c>
      <c r="C57">
        <v>5.1059454739005803</v>
      </c>
      <c r="D57">
        <v>4</v>
      </c>
      <c r="E57">
        <f t="shared" si="0"/>
        <v>-0.28768207245178168</v>
      </c>
      <c r="F57">
        <f t="shared" si="1"/>
        <v>0</v>
      </c>
      <c r="G57" s="1">
        <v>5.5760165326146121</v>
      </c>
      <c r="H57">
        <f t="shared" si="2"/>
        <v>264.01780197981236</v>
      </c>
      <c r="T57" s="1">
        <v>31</v>
      </c>
      <c r="U57" s="1">
        <v>5.4769142748329864</v>
      </c>
      <c r="V57" s="1">
        <v>-3.8834965909790853E-2</v>
      </c>
    </row>
    <row r="58" spans="1:30" x14ac:dyDescent="0.25">
      <c r="A58">
        <v>209</v>
      </c>
      <c r="B58">
        <v>5.3423342519648109</v>
      </c>
      <c r="C58">
        <v>5.0498560072495371</v>
      </c>
      <c r="D58">
        <v>4</v>
      </c>
      <c r="E58">
        <f t="shared" si="0"/>
        <v>-0.34377153910282487</v>
      </c>
      <c r="F58">
        <f t="shared" si="1"/>
        <v>0</v>
      </c>
      <c r="G58" s="1">
        <v>5.5305804942402226</v>
      </c>
      <c r="H58">
        <f t="shared" si="2"/>
        <v>252.29032160270665</v>
      </c>
      <c r="T58" s="1">
        <v>32</v>
      </c>
      <c r="U58" s="1">
        <v>5.9536751414250242</v>
      </c>
      <c r="V58" s="1">
        <v>-0.13954460959995796</v>
      </c>
    </row>
    <row r="59" spans="1:30" x14ac:dyDescent="0.25">
      <c r="A59">
        <v>258</v>
      </c>
      <c r="B59">
        <v>5.5529595849216173</v>
      </c>
      <c r="C59">
        <v>5.1474944768134527</v>
      </c>
      <c r="D59">
        <v>4</v>
      </c>
      <c r="E59">
        <f t="shared" si="0"/>
        <v>-0.24613306953890923</v>
      </c>
      <c r="F59">
        <f t="shared" si="1"/>
        <v>0</v>
      </c>
      <c r="G59" s="1">
        <v>5.6096738697847419</v>
      </c>
      <c r="H59">
        <f t="shared" si="2"/>
        <v>273.05517193997662</v>
      </c>
      <c r="T59" s="1">
        <v>33</v>
      </c>
      <c r="U59" s="1">
        <v>5.4665453504871477</v>
      </c>
      <c r="V59" s="1">
        <v>5.8907588644635744E-2</v>
      </c>
    </row>
    <row r="60" spans="1:30" x14ac:dyDescent="0.25">
      <c r="A60">
        <v>289</v>
      </c>
      <c r="B60">
        <v>5.6664266881124323</v>
      </c>
      <c r="C60">
        <v>5.1873858058407549</v>
      </c>
      <c r="D60">
        <v>3</v>
      </c>
      <c r="E60">
        <f t="shared" si="0"/>
        <v>-0.20624174051160704</v>
      </c>
      <c r="F60">
        <f t="shared" si="1"/>
        <v>-1</v>
      </c>
      <c r="G60" s="1">
        <v>5.6043420135300579</v>
      </c>
      <c r="H60">
        <f t="shared" si="2"/>
        <v>271.60315542517196</v>
      </c>
      <c r="T60" s="1">
        <v>34</v>
      </c>
      <c r="U60" s="1">
        <v>5.6049504531645153</v>
      </c>
      <c r="V60" s="1">
        <v>-0.14536493902035641</v>
      </c>
    </row>
    <row r="61" spans="1:30" x14ac:dyDescent="0.25">
      <c r="A61">
        <v>316</v>
      </c>
      <c r="B61">
        <v>5.7557422135869123</v>
      </c>
      <c r="C61">
        <v>5.3844950627890888</v>
      </c>
      <c r="D61">
        <v>4</v>
      </c>
      <c r="E61">
        <f t="shared" si="0"/>
        <v>-9.1324835632731194E-3</v>
      </c>
      <c r="F61">
        <f t="shared" si="1"/>
        <v>0</v>
      </c>
      <c r="G61" s="1">
        <v>5.8016594307482015</v>
      </c>
      <c r="H61">
        <f t="shared" si="2"/>
        <v>330.84812418180815</v>
      </c>
      <c r="T61" s="1">
        <v>35</v>
      </c>
      <c r="U61" s="1">
        <v>5.6987815970389546</v>
      </c>
      <c r="V61" s="1">
        <v>0.19009636129392593</v>
      </c>
    </row>
    <row r="62" spans="1:30" x14ac:dyDescent="0.25">
      <c r="A62">
        <v>225</v>
      </c>
      <c r="B62">
        <v>5.4161004022044201</v>
      </c>
      <c r="C62">
        <v>4.9836066217083363</v>
      </c>
      <c r="D62">
        <v>3</v>
      </c>
      <c r="E62">
        <f t="shared" si="0"/>
        <v>-0.41002092464402562</v>
      </c>
      <c r="F62">
        <f t="shared" si="1"/>
        <v>-1</v>
      </c>
      <c r="G62" s="1">
        <v>5.4392679027750725</v>
      </c>
      <c r="H62">
        <f t="shared" si="2"/>
        <v>230.27353911718455</v>
      </c>
      <c r="T62" s="1">
        <v>36</v>
      </c>
      <c r="U62" s="1">
        <v>5.5408999160253618</v>
      </c>
      <c r="V62" s="1">
        <v>-0.29387584386487564</v>
      </c>
    </row>
    <row r="63" spans="1:30" x14ac:dyDescent="0.25">
      <c r="A63">
        <v>266</v>
      </c>
      <c r="B63">
        <v>5.5834963087816991</v>
      </c>
      <c r="C63">
        <v>5.0434251169192468</v>
      </c>
      <c r="D63">
        <v>4</v>
      </c>
      <c r="E63">
        <f t="shared" si="0"/>
        <v>-0.35020242943311519</v>
      </c>
      <c r="F63">
        <f t="shared" si="1"/>
        <v>0</v>
      </c>
      <c r="G63" s="1">
        <v>5.5253710637129823</v>
      </c>
      <c r="H63">
        <f t="shared" si="2"/>
        <v>250.97945011115766</v>
      </c>
      <c r="T63" s="1">
        <v>37</v>
      </c>
      <c r="U63" s="1">
        <v>5.9286518805987747</v>
      </c>
      <c r="V63" s="1">
        <v>-4.2547849148618866E-2</v>
      </c>
    </row>
    <row r="64" spans="1:30" x14ac:dyDescent="0.25">
      <c r="A64">
        <v>310</v>
      </c>
      <c r="B64">
        <v>5.7365722974791922</v>
      </c>
      <c r="C64">
        <v>4.8598124043616719</v>
      </c>
      <c r="D64">
        <v>6</v>
      </c>
      <c r="E64">
        <f t="shared" si="0"/>
        <v>-0.53381514199069002</v>
      </c>
      <c r="F64">
        <f t="shared" si="1"/>
        <v>2</v>
      </c>
      <c r="G64" s="1">
        <v>5.4519258227505265</v>
      </c>
      <c r="H64">
        <f t="shared" si="2"/>
        <v>233.20684878210889</v>
      </c>
      <c r="T64" s="1">
        <v>38</v>
      </c>
      <c r="U64" s="1">
        <v>6.2456409974481977</v>
      </c>
      <c r="V64" s="1">
        <v>0.10872904334915301</v>
      </c>
    </row>
    <row r="65" spans="1:22" x14ac:dyDescent="0.25">
      <c r="A65">
        <v>471.25</v>
      </c>
      <c r="B65">
        <v>6.1553887387622206</v>
      </c>
      <c r="C65">
        <v>5.4930614433405482</v>
      </c>
      <c r="D65">
        <v>5</v>
      </c>
      <c r="E65">
        <f t="shared" si="0"/>
        <v>9.9433896988186277E-2</v>
      </c>
      <c r="F65">
        <f t="shared" si="1"/>
        <v>1</v>
      </c>
      <c r="G65" s="1">
        <v>5.9272514818690656</v>
      </c>
      <c r="H65">
        <f t="shared" si="2"/>
        <v>375.1220658244394</v>
      </c>
      <c r="T65" s="1">
        <v>39</v>
      </c>
      <c r="U65" s="1">
        <v>5.6096738697847419</v>
      </c>
      <c r="V65" s="1">
        <v>-0.2673348331423826</v>
      </c>
    </row>
    <row r="66" spans="1:22" x14ac:dyDescent="0.25">
      <c r="A66">
        <v>335</v>
      </c>
      <c r="B66">
        <v>5.8141305318250662</v>
      </c>
      <c r="C66">
        <v>5.3752784076841653</v>
      </c>
      <c r="D66">
        <v>4</v>
      </c>
      <c r="E66">
        <f t="shared" si="0"/>
        <v>-1.8349138668196652E-2</v>
      </c>
      <c r="F66">
        <f t="shared" si="1"/>
        <v>0</v>
      </c>
      <c r="G66" s="1">
        <v>5.7941933534250536</v>
      </c>
      <c r="H66">
        <f t="shared" si="2"/>
        <v>328.38718471813706</v>
      </c>
      <c r="T66" s="1">
        <v>40</v>
      </c>
      <c r="U66" s="1">
        <v>5.3199633076835964</v>
      </c>
      <c r="V66" s="1">
        <v>9.6137094520823752E-2</v>
      </c>
    </row>
    <row r="67" spans="1:22" x14ac:dyDescent="0.25">
      <c r="A67">
        <v>495</v>
      </c>
      <c r="B67">
        <v>6.2045577625686903</v>
      </c>
      <c r="C67">
        <v>5.5012582105447274</v>
      </c>
      <c r="D67">
        <v>4</v>
      </c>
      <c r="E67">
        <f t="shared" ref="E67:E89" si="3">C67-LN(220)</f>
        <v>0.10763066419236544</v>
      </c>
      <c r="F67">
        <f t="shared" ref="F67:F89" si="4">D67-4</f>
        <v>0</v>
      </c>
      <c r="G67" s="1">
        <v>5.8962450130135133</v>
      </c>
      <c r="H67">
        <f t="shared" ref="H67:H89" si="5">EXP(G67)</f>
        <v>363.66932720665551</v>
      </c>
      <c r="T67" s="1">
        <v>41</v>
      </c>
      <c r="U67" s="1">
        <v>5.4824815428962177</v>
      </c>
      <c r="V67" s="1">
        <v>2.2849993036144767E-2</v>
      </c>
    </row>
    <row r="68" spans="1:22" x14ac:dyDescent="0.25">
      <c r="A68">
        <v>279.5</v>
      </c>
      <c r="B68">
        <v>5.6330022925951537</v>
      </c>
      <c r="C68">
        <v>5.181783550292085</v>
      </c>
      <c r="D68">
        <v>4</v>
      </c>
      <c r="E68">
        <f t="shared" si="3"/>
        <v>-0.21184399606027693</v>
      </c>
      <c r="F68">
        <f t="shared" si="4"/>
        <v>0</v>
      </c>
      <c r="G68" s="1">
        <v>5.6374502019807693</v>
      </c>
      <c r="H68">
        <f t="shared" si="5"/>
        <v>280.74595957676655</v>
      </c>
      <c r="T68" s="1">
        <v>42</v>
      </c>
      <c r="U68" s="1">
        <v>6.1218934421147999</v>
      </c>
      <c r="V68" s="1">
        <v>0.44828899480209117</v>
      </c>
    </row>
    <row r="69" spans="1:22" x14ac:dyDescent="0.25">
      <c r="A69">
        <v>380</v>
      </c>
      <c r="B69">
        <v>5.9401712527204316</v>
      </c>
      <c r="C69">
        <v>5.4847969334906548</v>
      </c>
      <c r="D69">
        <v>4</v>
      </c>
      <c r="E69">
        <f t="shared" si="3"/>
        <v>9.1169387138292812E-2</v>
      </c>
      <c r="F69">
        <f t="shared" si="4"/>
        <v>0</v>
      </c>
      <c r="G69" s="1">
        <v>5.8829103307535888</v>
      </c>
      <c r="H69">
        <f t="shared" si="5"/>
        <v>358.85210174664854</v>
      </c>
      <c r="T69" s="1">
        <v>43</v>
      </c>
      <c r="U69" s="1">
        <v>5.5201279149541316</v>
      </c>
      <c r="V69" s="1">
        <v>-6.6991687891491125E-3</v>
      </c>
    </row>
    <row r="70" spans="1:22" x14ac:dyDescent="0.25">
      <c r="A70">
        <v>325</v>
      </c>
      <c r="B70">
        <v>5.7838251823297373</v>
      </c>
      <c r="C70">
        <v>5.5294290875114234</v>
      </c>
      <c r="D70">
        <v>4</v>
      </c>
      <c r="E70">
        <f t="shared" si="3"/>
        <v>0.1358015411590614</v>
      </c>
      <c r="F70">
        <f t="shared" si="4"/>
        <v>0</v>
      </c>
      <c r="G70" s="1">
        <v>5.9190652165797601</v>
      </c>
      <c r="H70">
        <f t="shared" si="5"/>
        <v>372.06375224026971</v>
      </c>
      <c r="T70" s="1">
        <v>44</v>
      </c>
      <c r="U70" s="1">
        <v>5.202519720004104</v>
      </c>
      <c r="V70" s="1">
        <v>0.23555958891909157</v>
      </c>
    </row>
    <row r="71" spans="1:22" x14ac:dyDescent="0.25">
      <c r="A71">
        <v>220</v>
      </c>
      <c r="B71">
        <v>5.393627546352362</v>
      </c>
      <c r="C71">
        <v>4.990432586778736</v>
      </c>
      <c r="D71">
        <v>3</v>
      </c>
      <c r="E71">
        <f t="shared" si="3"/>
        <v>-0.40319495957362594</v>
      </c>
      <c r="F71">
        <f t="shared" si="4"/>
        <v>-1</v>
      </c>
      <c r="G71" s="1">
        <v>5.4447973689903684</v>
      </c>
      <c r="H71">
        <f t="shared" si="5"/>
        <v>231.55035567580146</v>
      </c>
      <c r="T71" s="1">
        <v>45</v>
      </c>
      <c r="U71" s="1">
        <v>5.8205099791861921</v>
      </c>
      <c r="V71" s="1">
        <v>0.10641604678421857</v>
      </c>
    </row>
    <row r="72" spans="1:22" x14ac:dyDescent="0.25">
      <c r="A72">
        <v>215</v>
      </c>
      <c r="B72">
        <v>5.3706380281276624</v>
      </c>
      <c r="C72">
        <v>5.0562458053483077</v>
      </c>
      <c r="D72">
        <v>3</v>
      </c>
      <c r="E72">
        <f t="shared" si="3"/>
        <v>-0.33738174100405427</v>
      </c>
      <c r="F72">
        <f t="shared" si="4"/>
        <v>-1</v>
      </c>
      <c r="G72" s="1">
        <v>5.4981102653862832</v>
      </c>
      <c r="H72">
        <f t="shared" si="5"/>
        <v>244.22996608434084</v>
      </c>
      <c r="T72" s="1">
        <v>46</v>
      </c>
      <c r="U72" s="1">
        <v>5.5334457462718456</v>
      </c>
      <c r="V72" s="1">
        <v>4.6284079714376425E-2</v>
      </c>
    </row>
    <row r="73" spans="1:22" x14ac:dyDescent="0.25">
      <c r="A73">
        <v>240</v>
      </c>
      <c r="B73">
        <v>5.4806389233419912</v>
      </c>
      <c r="C73">
        <v>4.962844630259907</v>
      </c>
      <c r="D73">
        <v>3</v>
      </c>
      <c r="E73">
        <f t="shared" si="3"/>
        <v>-0.430782916092455</v>
      </c>
      <c r="F73">
        <f t="shared" si="4"/>
        <v>-1</v>
      </c>
      <c r="G73" s="1">
        <v>5.4224493680928205</v>
      </c>
      <c r="H73">
        <f t="shared" si="5"/>
        <v>226.43306174113079</v>
      </c>
      <c r="T73" s="1">
        <v>47</v>
      </c>
      <c r="U73" s="1">
        <v>5.8973341630365592</v>
      </c>
      <c r="V73" s="1">
        <v>-0.15113097249640628</v>
      </c>
    </row>
    <row r="74" spans="1:22" x14ac:dyDescent="0.25">
      <c r="A74">
        <v>725</v>
      </c>
      <c r="B74">
        <v>6.5861716548546747</v>
      </c>
      <c r="C74">
        <v>5.8289456176102075</v>
      </c>
      <c r="D74">
        <v>5</v>
      </c>
      <c r="E74">
        <f t="shared" si="3"/>
        <v>0.4353180712578455</v>
      </c>
      <c r="F74">
        <f t="shared" si="4"/>
        <v>1</v>
      </c>
      <c r="G74" s="1">
        <v>6.1993390438067317</v>
      </c>
      <c r="H74">
        <f t="shared" si="5"/>
        <v>492.42346317104347</v>
      </c>
      <c r="T74" s="1">
        <v>48</v>
      </c>
      <c r="U74" s="1">
        <v>6.178201090481461</v>
      </c>
      <c r="V74" s="1">
        <v>-0.1439165461905505</v>
      </c>
    </row>
    <row r="75" spans="1:22" x14ac:dyDescent="0.25">
      <c r="A75">
        <v>230</v>
      </c>
      <c r="B75">
        <v>5.4380793089231956</v>
      </c>
      <c r="C75">
        <v>5.0814043649844631</v>
      </c>
      <c r="D75">
        <v>3</v>
      </c>
      <c r="E75">
        <f t="shared" si="3"/>
        <v>-0.31222318136789884</v>
      </c>
      <c r="F75">
        <f t="shared" si="4"/>
        <v>-1</v>
      </c>
      <c r="G75" s="1">
        <v>5.5184903001650856</v>
      </c>
      <c r="H75">
        <f t="shared" si="5"/>
        <v>249.25844755544071</v>
      </c>
      <c r="T75" s="1">
        <v>49</v>
      </c>
      <c r="U75" s="1">
        <v>5.4224493680928205</v>
      </c>
      <c r="V75" s="1">
        <v>0.11094012063469982</v>
      </c>
    </row>
    <row r="76" spans="1:22" x14ac:dyDescent="0.25">
      <c r="A76">
        <v>306</v>
      </c>
      <c r="B76">
        <v>5.7235851019523807</v>
      </c>
      <c r="C76">
        <v>5.3230099791384085</v>
      </c>
      <c r="D76">
        <v>2</v>
      </c>
      <c r="E76">
        <f t="shared" si="3"/>
        <v>-7.0617567213953514E-2</v>
      </c>
      <c r="F76">
        <f t="shared" si="4"/>
        <v>-2</v>
      </c>
      <c r="G76" s="1">
        <v>5.6765598550291196</v>
      </c>
      <c r="H76">
        <f t="shared" si="5"/>
        <v>291.94337289767725</v>
      </c>
      <c r="T76" s="1">
        <v>50</v>
      </c>
      <c r="U76" s="1">
        <v>5.5095386967784163</v>
      </c>
      <c r="V76" s="1">
        <v>0.24303394204721673</v>
      </c>
    </row>
    <row r="77" spans="1:22" x14ac:dyDescent="0.25">
      <c r="A77">
        <v>425</v>
      </c>
      <c r="B77">
        <v>6.0520891689244172</v>
      </c>
      <c r="C77">
        <v>4.9416424226093039</v>
      </c>
      <c r="D77">
        <v>3</v>
      </c>
      <c r="E77">
        <f t="shared" si="3"/>
        <v>-0.4519851237430581</v>
      </c>
      <c r="F77">
        <f t="shared" si="4"/>
        <v>-1</v>
      </c>
      <c r="G77" s="1">
        <v>5.4052742302647507</v>
      </c>
      <c r="H77">
        <f t="shared" si="5"/>
        <v>222.57724953349418</v>
      </c>
      <c r="T77" s="1">
        <v>51</v>
      </c>
      <c r="U77" s="1">
        <v>5.6222447014029324</v>
      </c>
      <c r="V77" s="1">
        <v>-4.6295598256616444E-2</v>
      </c>
    </row>
    <row r="78" spans="1:22" x14ac:dyDescent="0.25">
      <c r="A78">
        <v>318</v>
      </c>
      <c r="B78">
        <v>5.7620513827801769</v>
      </c>
      <c r="C78">
        <v>5.0625950330269669</v>
      </c>
      <c r="D78">
        <v>4</v>
      </c>
      <c r="E78">
        <f t="shared" si="3"/>
        <v>-0.33103251332539507</v>
      </c>
      <c r="F78">
        <f t="shared" si="4"/>
        <v>0</v>
      </c>
      <c r="G78" s="1">
        <v>5.5408999160253618</v>
      </c>
      <c r="H78">
        <f t="shared" si="5"/>
        <v>254.90729142785898</v>
      </c>
      <c r="T78" s="1">
        <v>52</v>
      </c>
      <c r="U78" s="1">
        <v>5.3500806669468535</v>
      </c>
      <c r="V78" s="1">
        <v>0.19118287821157232</v>
      </c>
    </row>
    <row r="79" spans="1:22" x14ac:dyDescent="0.25">
      <c r="A79">
        <v>330</v>
      </c>
      <c r="B79">
        <v>5.7990926544605257</v>
      </c>
      <c r="C79">
        <v>5.3132059790417872</v>
      </c>
      <c r="D79">
        <v>3</v>
      </c>
      <c r="E79">
        <f t="shared" si="3"/>
        <v>-8.0421567310574815E-2</v>
      </c>
      <c r="F79">
        <f t="shared" si="4"/>
        <v>-1</v>
      </c>
      <c r="G79" s="1">
        <v>5.7062643629330383</v>
      </c>
      <c r="H79">
        <f t="shared" si="5"/>
        <v>300.74549121333149</v>
      </c>
      <c r="T79" s="1">
        <v>53</v>
      </c>
      <c r="U79" s="1">
        <v>5.3514494701670756</v>
      </c>
      <c r="V79" s="1">
        <v>-4.3419394496071462E-3</v>
      </c>
    </row>
    <row r="80" spans="1:22" x14ac:dyDescent="0.25">
      <c r="A80">
        <v>246</v>
      </c>
      <c r="B80">
        <v>5.5053315359323625</v>
      </c>
      <c r="C80">
        <v>5.1873858058407549</v>
      </c>
      <c r="D80">
        <v>4</v>
      </c>
      <c r="E80">
        <f t="shared" si="3"/>
        <v>-0.20624174051160704</v>
      </c>
      <c r="F80">
        <f t="shared" si="4"/>
        <v>0</v>
      </c>
      <c r="G80" s="1">
        <v>5.6419883855879718</v>
      </c>
      <c r="H80">
        <f t="shared" si="5"/>
        <v>282.02293166358749</v>
      </c>
      <c r="T80" s="1">
        <v>54</v>
      </c>
      <c r="U80" s="1">
        <v>5.552966296985705</v>
      </c>
      <c r="V80" s="1">
        <v>-0.36000944609549457</v>
      </c>
    </row>
    <row r="81" spans="1:22" x14ac:dyDescent="0.25">
      <c r="A81">
        <v>225</v>
      </c>
      <c r="B81">
        <v>5.4161004022044201</v>
      </c>
      <c r="C81">
        <v>4.7874917427820458</v>
      </c>
      <c r="D81">
        <v>3</v>
      </c>
      <c r="E81">
        <f t="shared" si="3"/>
        <v>-0.60613580357031616</v>
      </c>
      <c r="F81">
        <f t="shared" si="4"/>
        <v>-1</v>
      </c>
      <c r="G81" s="1">
        <v>5.2804023671100451</v>
      </c>
      <c r="H81">
        <f t="shared" si="5"/>
        <v>196.44890402924761</v>
      </c>
      <c r="T81" s="1">
        <v>55</v>
      </c>
      <c r="U81" s="1">
        <v>5.5134431582600874</v>
      </c>
      <c r="V81" s="1">
        <v>8.0177596021586695E-3</v>
      </c>
    </row>
    <row r="82" spans="1:22" x14ac:dyDescent="0.25">
      <c r="A82">
        <v>111</v>
      </c>
      <c r="B82">
        <v>4.7095302013123339</v>
      </c>
      <c r="C82">
        <v>4.962844630259907</v>
      </c>
      <c r="D82">
        <v>4</v>
      </c>
      <c r="E82">
        <f t="shared" si="3"/>
        <v>-0.430782916092455</v>
      </c>
      <c r="F82">
        <f t="shared" si="4"/>
        <v>0</v>
      </c>
      <c r="G82" s="1">
        <v>5.4600957401507344</v>
      </c>
      <c r="H82">
        <f t="shared" si="5"/>
        <v>235.11993370559119</v>
      </c>
      <c r="T82" s="1">
        <v>56</v>
      </c>
      <c r="U82" s="1">
        <v>5.5760165326146121</v>
      </c>
      <c r="V82" s="1">
        <v>-5.4555614752366033E-2</v>
      </c>
    </row>
    <row r="83" spans="1:22" x14ac:dyDescent="0.25">
      <c r="A83">
        <v>268.125</v>
      </c>
      <c r="B83">
        <v>5.5914532896822813</v>
      </c>
      <c r="C83">
        <v>5.2149357576089859</v>
      </c>
      <c r="D83">
        <v>3</v>
      </c>
      <c r="E83">
        <f t="shared" si="3"/>
        <v>-0.1786917887433761</v>
      </c>
      <c r="F83">
        <f t="shared" si="4"/>
        <v>-1</v>
      </c>
      <c r="G83" s="1">
        <v>5.6266592281604213</v>
      </c>
      <c r="H83">
        <f t="shared" si="5"/>
        <v>277.73272438747961</v>
      </c>
      <c r="T83" s="1">
        <v>57</v>
      </c>
      <c r="U83" s="1">
        <v>5.5305804942402226</v>
      </c>
      <c r="V83" s="1">
        <v>-0.18824624227541165</v>
      </c>
    </row>
    <row r="84" spans="1:22" x14ac:dyDescent="0.25">
      <c r="A84">
        <v>244</v>
      </c>
      <c r="B84">
        <v>5.4971682252932021</v>
      </c>
      <c r="C84">
        <v>5.2678581590633282</v>
      </c>
      <c r="D84">
        <v>4</v>
      </c>
      <c r="E84">
        <f t="shared" si="3"/>
        <v>-0.12576938728903375</v>
      </c>
      <c r="F84">
        <f t="shared" si="4"/>
        <v>0</v>
      </c>
      <c r="G84" s="1">
        <v>5.7071761141831816</v>
      </c>
      <c r="H84">
        <f t="shared" si="5"/>
        <v>301.01982133233065</v>
      </c>
      <c r="T84" s="1">
        <v>58</v>
      </c>
      <c r="U84" s="1">
        <v>5.6096738697847419</v>
      </c>
      <c r="V84" s="1">
        <v>-5.6714284863124576E-2</v>
      </c>
    </row>
    <row r="85" spans="1:22" x14ac:dyDescent="0.25">
      <c r="A85">
        <v>295</v>
      </c>
      <c r="B85">
        <v>5.6869753563398202</v>
      </c>
      <c r="C85">
        <v>5.1416635565026603</v>
      </c>
      <c r="D85">
        <v>3</v>
      </c>
      <c r="E85">
        <f t="shared" si="3"/>
        <v>-0.2519639898497017</v>
      </c>
      <c r="F85">
        <f t="shared" si="4"/>
        <v>-1</v>
      </c>
      <c r="G85" s="1">
        <v>5.5673040811066015</v>
      </c>
      <c r="H85">
        <f t="shared" si="5"/>
        <v>261.72755102014435</v>
      </c>
      <c r="T85" s="1">
        <v>59</v>
      </c>
      <c r="U85" s="1">
        <v>5.6043420135300579</v>
      </c>
      <c r="V85" s="1">
        <v>6.2084674582374433E-2</v>
      </c>
    </row>
    <row r="86" spans="1:22" x14ac:dyDescent="0.25">
      <c r="A86">
        <v>236</v>
      </c>
      <c r="B86">
        <v>5.4638318050256105</v>
      </c>
      <c r="C86">
        <v>5.0689042022202315</v>
      </c>
      <c r="D86">
        <v>3</v>
      </c>
      <c r="E86">
        <f t="shared" si="3"/>
        <v>-0.32472334413213044</v>
      </c>
      <c r="F86">
        <f t="shared" si="4"/>
        <v>-1</v>
      </c>
      <c r="G86" s="1">
        <v>5.508364372625512</v>
      </c>
      <c r="H86">
        <f t="shared" si="5"/>
        <v>246.74721033723608</v>
      </c>
      <c r="T86" s="1">
        <v>60</v>
      </c>
      <c r="U86" s="1">
        <v>5.8016594307482015</v>
      </c>
      <c r="V86" s="1">
        <v>-4.5917217161289159E-2</v>
      </c>
    </row>
    <row r="87" spans="1:22" x14ac:dyDescent="0.25">
      <c r="A87">
        <v>202.5</v>
      </c>
      <c r="B87">
        <v>5.3107398865465942</v>
      </c>
      <c r="C87">
        <v>4.9836066217083363</v>
      </c>
      <c r="D87">
        <v>3</v>
      </c>
      <c r="E87">
        <f t="shared" si="3"/>
        <v>-0.41002092464402562</v>
      </c>
      <c r="F87">
        <f t="shared" si="4"/>
        <v>-1</v>
      </c>
      <c r="G87" s="1">
        <v>5.4392679027750725</v>
      </c>
      <c r="H87">
        <f t="shared" si="5"/>
        <v>230.27353911718455</v>
      </c>
      <c r="T87" s="1">
        <v>61</v>
      </c>
      <c r="U87" s="1">
        <v>5.4392679027750725</v>
      </c>
      <c r="V87" s="1">
        <v>-2.3167500570652422E-2</v>
      </c>
    </row>
    <row r="88" spans="1:22" x14ac:dyDescent="0.25">
      <c r="A88">
        <v>219</v>
      </c>
      <c r="B88">
        <v>5.389071729816501</v>
      </c>
      <c r="C88">
        <v>4.7004803657924166</v>
      </c>
      <c r="D88">
        <v>2</v>
      </c>
      <c r="E88">
        <f t="shared" si="3"/>
        <v>-0.6931471805599454</v>
      </c>
      <c r="F88">
        <f t="shared" si="4"/>
        <v>-2</v>
      </c>
      <c r="G88" s="1">
        <v>5.1722712409626439</v>
      </c>
      <c r="H88">
        <f t="shared" si="5"/>
        <v>176.31483654407026</v>
      </c>
      <c r="T88" s="1">
        <v>62</v>
      </c>
      <c r="U88" s="1">
        <v>5.5253710637129823</v>
      </c>
      <c r="V88" s="1">
        <v>5.8125245068716858E-2</v>
      </c>
    </row>
    <row r="89" spans="1:22" ht="15.75" thickBot="1" x14ac:dyDescent="0.3">
      <c r="A89">
        <v>242</v>
      </c>
      <c r="B89">
        <v>5.4889377261566867</v>
      </c>
      <c r="C89">
        <v>5.1059454739005803</v>
      </c>
      <c r="D89">
        <v>4</v>
      </c>
      <c r="E89">
        <f t="shared" si="3"/>
        <v>-0.28768207245178168</v>
      </c>
      <c r="F89">
        <f t="shared" si="4"/>
        <v>0</v>
      </c>
      <c r="G89" s="2">
        <v>5.5760165326146121</v>
      </c>
      <c r="H89">
        <f t="shared" si="5"/>
        <v>264.01780197981236</v>
      </c>
      <c r="T89" s="1">
        <v>63</v>
      </c>
      <c r="U89" s="1">
        <v>5.4519258227505265</v>
      </c>
      <c r="V89" s="1">
        <v>0.28464647472866567</v>
      </c>
    </row>
    <row r="90" spans="1:22" x14ac:dyDescent="0.25">
      <c r="T90" s="1">
        <v>64</v>
      </c>
      <c r="U90" s="1">
        <v>5.9272514818690656</v>
      </c>
      <c r="V90" s="1">
        <v>0.228137256893155</v>
      </c>
    </row>
    <row r="91" spans="1:22" x14ac:dyDescent="0.25">
      <c r="T91" s="1">
        <v>65</v>
      </c>
      <c r="U91" s="1">
        <v>5.7941933534250536</v>
      </c>
      <c r="V91" s="1">
        <v>1.9937178400012634E-2</v>
      </c>
    </row>
    <row r="92" spans="1:22" x14ac:dyDescent="0.25">
      <c r="T92" s="1">
        <v>66</v>
      </c>
      <c r="U92" s="1">
        <v>5.8962450130135133</v>
      </c>
      <c r="V92" s="1">
        <v>0.30831274955517696</v>
      </c>
    </row>
    <row r="93" spans="1:22" x14ac:dyDescent="0.25">
      <c r="T93" s="1">
        <v>67</v>
      </c>
      <c r="U93" s="1">
        <v>5.6374502019807693</v>
      </c>
      <c r="V93" s="1">
        <v>-4.4479093856155671E-3</v>
      </c>
    </row>
    <row r="94" spans="1:22" x14ac:dyDescent="0.25">
      <c r="T94" s="1">
        <v>68</v>
      </c>
      <c r="U94" s="1">
        <v>5.8829103307535888</v>
      </c>
      <c r="V94" s="1">
        <v>5.7260921966842737E-2</v>
      </c>
    </row>
    <row r="95" spans="1:22" x14ac:dyDescent="0.25">
      <c r="T95" s="1">
        <v>69</v>
      </c>
      <c r="U95" s="1">
        <v>5.9190652165797601</v>
      </c>
      <c r="V95" s="1">
        <v>-0.13524003425002284</v>
      </c>
    </row>
    <row r="96" spans="1:22" x14ac:dyDescent="0.25">
      <c r="T96" s="1">
        <v>70</v>
      </c>
      <c r="U96" s="1">
        <v>5.4447973689903684</v>
      </c>
      <c r="V96" s="1">
        <v>-5.1169822638006401E-2</v>
      </c>
    </row>
    <row r="97" spans="20:22" x14ac:dyDescent="0.25">
      <c r="T97" s="1">
        <v>71</v>
      </c>
      <c r="U97" s="1">
        <v>5.4981102653862832</v>
      </c>
      <c r="V97" s="1">
        <v>-0.12747223725862078</v>
      </c>
    </row>
    <row r="98" spans="20:22" x14ac:dyDescent="0.25">
      <c r="T98" s="1">
        <v>72</v>
      </c>
      <c r="U98" s="1">
        <v>5.4224493680928205</v>
      </c>
      <c r="V98" s="1">
        <v>5.8189555249170688E-2</v>
      </c>
    </row>
    <row r="99" spans="20:22" x14ac:dyDescent="0.25">
      <c r="T99" s="1">
        <v>73</v>
      </c>
      <c r="U99" s="1">
        <v>6.1993390438067317</v>
      </c>
      <c r="V99" s="1">
        <v>0.38683261104794298</v>
      </c>
    </row>
    <row r="100" spans="20:22" x14ac:dyDescent="0.25">
      <c r="T100" s="1">
        <v>74</v>
      </c>
      <c r="U100" s="1">
        <v>5.5184903001650856</v>
      </c>
      <c r="V100" s="1">
        <v>-8.0410991241889995E-2</v>
      </c>
    </row>
    <row r="101" spans="20:22" x14ac:dyDescent="0.25">
      <c r="T101" s="1">
        <v>75</v>
      </c>
      <c r="U101" s="1">
        <v>5.6765598550291196</v>
      </c>
      <c r="V101" s="1">
        <v>4.7025246923261044E-2</v>
      </c>
    </row>
    <row r="102" spans="20:22" x14ac:dyDescent="0.25">
      <c r="T102" s="1">
        <v>76</v>
      </c>
      <c r="U102" s="1">
        <v>5.4052742302647507</v>
      </c>
      <c r="V102" s="1">
        <v>0.64681493865966644</v>
      </c>
    </row>
    <row r="103" spans="20:22" x14ac:dyDescent="0.25">
      <c r="T103" s="1">
        <v>77</v>
      </c>
      <c r="U103" s="1">
        <v>5.5408999160253618</v>
      </c>
      <c r="V103" s="1">
        <v>0.22115146675481512</v>
      </c>
    </row>
    <row r="104" spans="20:22" x14ac:dyDescent="0.25">
      <c r="T104" s="1">
        <v>78</v>
      </c>
      <c r="U104" s="1">
        <v>5.7062643629330383</v>
      </c>
      <c r="V104" s="1">
        <v>9.2828291527487394E-2</v>
      </c>
    </row>
    <row r="105" spans="20:22" x14ac:dyDescent="0.25">
      <c r="T105" s="1">
        <v>79</v>
      </c>
      <c r="U105" s="1">
        <v>5.6419883855879718</v>
      </c>
      <c r="V105" s="1">
        <v>-0.13665684965560931</v>
      </c>
    </row>
    <row r="106" spans="20:22" x14ac:dyDescent="0.25">
      <c r="T106" s="1">
        <v>80</v>
      </c>
      <c r="U106" s="1">
        <v>5.2804023671100451</v>
      </c>
      <c r="V106" s="1">
        <v>0.13569803509437506</v>
      </c>
    </row>
    <row r="107" spans="20:22" x14ac:dyDescent="0.25">
      <c r="T107" s="1">
        <v>81</v>
      </c>
      <c r="U107" s="1">
        <v>5.4600957401507344</v>
      </c>
      <c r="V107" s="1">
        <v>-0.75056553883840049</v>
      </c>
    </row>
    <row r="108" spans="20:22" x14ac:dyDescent="0.25">
      <c r="T108" s="1">
        <v>82</v>
      </c>
      <c r="U108" s="1">
        <v>5.6266592281604213</v>
      </c>
      <c r="V108" s="1">
        <v>-3.520593847814002E-2</v>
      </c>
    </row>
    <row r="109" spans="20:22" x14ac:dyDescent="0.25">
      <c r="T109" s="1">
        <v>83</v>
      </c>
      <c r="U109" s="1">
        <v>5.7071761141831816</v>
      </c>
      <c r="V109" s="1">
        <v>-0.21000788888997945</v>
      </c>
    </row>
    <row r="110" spans="20:22" x14ac:dyDescent="0.25">
      <c r="T110" s="1">
        <v>84</v>
      </c>
      <c r="U110" s="1">
        <v>5.5673040811066015</v>
      </c>
      <c r="V110" s="1">
        <v>0.11967127523321874</v>
      </c>
    </row>
    <row r="111" spans="20:22" x14ac:dyDescent="0.25">
      <c r="T111" s="1">
        <v>85</v>
      </c>
      <c r="U111" s="1">
        <v>5.508364372625512</v>
      </c>
      <c r="V111" s="1">
        <v>-4.453256759990154E-2</v>
      </c>
    </row>
    <row r="112" spans="20:22" x14ac:dyDescent="0.25">
      <c r="T112" s="1">
        <v>86</v>
      </c>
      <c r="U112" s="1">
        <v>5.4392679027750725</v>
      </c>
      <c r="V112" s="1">
        <v>-0.12852801622847831</v>
      </c>
    </row>
    <row r="113" spans="20:22" x14ac:dyDescent="0.25">
      <c r="T113" s="1">
        <v>87</v>
      </c>
      <c r="U113" s="1">
        <v>5.1722712409626439</v>
      </c>
      <c r="V113" s="1">
        <v>0.21680048885385705</v>
      </c>
    </row>
    <row r="114" spans="20:22" ht="15.75" thickBot="1" x14ac:dyDescent="0.3">
      <c r="T114" s="2">
        <v>88</v>
      </c>
      <c r="U114" s="2">
        <v>5.5760165326146121</v>
      </c>
      <c r="V114" s="2">
        <v>-8.7078806457925317E-2</v>
      </c>
    </row>
  </sheetData>
  <mergeCells count="7">
    <mergeCell ref="J30:L30"/>
    <mergeCell ref="Y22:AB22"/>
    <mergeCell ref="X23:AB23"/>
    <mergeCell ref="X27:AB27"/>
    <mergeCell ref="J22:M22"/>
    <mergeCell ref="N22:P22"/>
    <mergeCell ref="J26:L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opLeftCell="L36" workbookViewId="0">
      <selection activeCell="V97" sqref="V97"/>
    </sheetView>
  </sheetViews>
  <sheetFormatPr defaultRowHeight="15" x14ac:dyDescent="0.25"/>
  <cols>
    <col min="4" max="4" width="11.85546875" customWidth="1"/>
    <col min="8" max="8" width="11.85546875" customWidth="1"/>
    <col min="9" max="9" width="17.28515625" customWidth="1"/>
    <col min="11" max="13" width="15.7109375" customWidth="1"/>
    <col min="16" max="16" width="26" customWidth="1"/>
    <col min="17" max="17" width="20.42578125" customWidth="1"/>
    <col min="18" max="18" width="18.7109375" customWidth="1"/>
    <col min="19" max="19" width="16.28515625" customWidth="1"/>
    <col min="20" max="20" width="17" bestFit="1" customWidth="1"/>
    <col min="21" max="21" width="16.140625" customWidth="1"/>
    <col min="22" max="22" width="16.85546875" customWidth="1"/>
    <col min="23" max="23" width="17.85546875" bestFit="1" customWidth="1"/>
    <col min="24" max="24" width="23.85546875" customWidth="1"/>
    <col min="25" max="25" width="14.28515625" customWidth="1"/>
    <col min="26" max="26" width="19.7109375" customWidth="1"/>
    <col min="27" max="27" width="12.7109375" bestFit="1" customWidth="1"/>
    <col min="28" max="28" width="9.28515625" bestFit="1" customWidth="1"/>
    <col min="29" max="29" width="17.5703125" customWidth="1"/>
    <col min="30" max="30" width="14.85546875" customWidth="1"/>
  </cols>
  <sheetData>
    <row r="1" spans="1:30" ht="18.75" x14ac:dyDescent="0.3">
      <c r="A1" t="s">
        <v>0</v>
      </c>
      <c r="B1" t="s">
        <v>1</v>
      </c>
      <c r="C1" t="s">
        <v>2</v>
      </c>
      <c r="D1" t="s">
        <v>34</v>
      </c>
      <c r="E1" t="s">
        <v>3</v>
      </c>
      <c r="F1" t="s">
        <v>4</v>
      </c>
      <c r="G1" t="s">
        <v>2</v>
      </c>
      <c r="H1" t="s">
        <v>29</v>
      </c>
      <c r="I1" t="s">
        <v>31</v>
      </c>
      <c r="J1" t="s">
        <v>2</v>
      </c>
      <c r="K1" t="s">
        <v>37</v>
      </c>
      <c r="L1" t="s">
        <v>35</v>
      </c>
      <c r="M1" t="s">
        <v>36</v>
      </c>
      <c r="P1" s="45" t="s">
        <v>30</v>
      </c>
      <c r="Q1" s="53"/>
      <c r="R1" s="53"/>
      <c r="S1" s="53"/>
      <c r="T1" s="53"/>
      <c r="U1" s="53"/>
      <c r="V1" s="4"/>
      <c r="W1" s="5"/>
      <c r="X1" s="45" t="s">
        <v>32</v>
      </c>
      <c r="Y1" s="53"/>
      <c r="Z1" s="53"/>
      <c r="AA1" s="53"/>
      <c r="AB1" s="53"/>
      <c r="AC1" s="53"/>
      <c r="AD1" s="24"/>
    </row>
    <row r="2" spans="1:30" ht="18.75" x14ac:dyDescent="0.3">
      <c r="A2">
        <v>300</v>
      </c>
      <c r="B2">
        <v>226</v>
      </c>
      <c r="C2">
        <v>4</v>
      </c>
      <c r="D2">
        <f>B2^2</f>
        <v>51076</v>
      </c>
      <c r="E2">
        <f>LN(A2)</f>
        <v>5.7037824746562009</v>
      </c>
      <c r="F2">
        <f>LN(B2)</f>
        <v>5.4205349992722862</v>
      </c>
      <c r="G2">
        <v>4</v>
      </c>
      <c r="H2">
        <f>A2*1000</f>
        <v>300000</v>
      </c>
      <c r="I2">
        <f>B2/10</f>
        <v>22.6</v>
      </c>
      <c r="J2">
        <v>4</v>
      </c>
      <c r="K2">
        <f>B2-220</f>
        <v>6</v>
      </c>
      <c r="L2">
        <f>C2-4</f>
        <v>0</v>
      </c>
      <c r="M2">
        <f>D2-220^2</f>
        <v>2676</v>
      </c>
      <c r="P2" s="6" t="s">
        <v>5</v>
      </c>
      <c r="Q2" s="7"/>
      <c r="R2" s="7"/>
      <c r="S2" s="7"/>
      <c r="T2" s="7"/>
      <c r="U2" s="7"/>
      <c r="V2" s="7"/>
      <c r="W2" s="8"/>
      <c r="X2" s="6" t="s">
        <v>5</v>
      </c>
      <c r="Y2" s="7"/>
      <c r="Z2" s="7"/>
      <c r="AA2" s="7"/>
      <c r="AB2" s="7"/>
      <c r="AC2" s="7"/>
      <c r="AD2" s="8"/>
    </row>
    <row r="3" spans="1:30" ht="19.5" thickBot="1" x14ac:dyDescent="0.35">
      <c r="A3">
        <v>370</v>
      </c>
      <c r="B3">
        <v>193</v>
      </c>
      <c r="C3">
        <v>3</v>
      </c>
      <c r="D3">
        <f t="shared" ref="D3:D66" si="0">B3^2</f>
        <v>37249</v>
      </c>
      <c r="E3">
        <f t="shared" ref="E3:E66" si="1">LN(A3)</f>
        <v>5.9135030056382698</v>
      </c>
      <c r="F3">
        <f t="shared" ref="F3:F66" si="2">LN(B3)</f>
        <v>5.2626901889048856</v>
      </c>
      <c r="G3">
        <v>3</v>
      </c>
      <c r="H3">
        <f t="shared" ref="H3:H66" si="3">A3*1000</f>
        <v>370000</v>
      </c>
      <c r="I3">
        <f t="shared" ref="I3:I66" si="4">B3/10</f>
        <v>19.3</v>
      </c>
      <c r="J3">
        <v>3</v>
      </c>
      <c r="K3">
        <f t="shared" ref="K3:K66" si="5">B3-220</f>
        <v>-27</v>
      </c>
      <c r="L3">
        <f t="shared" ref="L3:L66" si="6">C3-4</f>
        <v>-1</v>
      </c>
      <c r="M3">
        <f>D3-220^2</f>
        <v>-11151</v>
      </c>
      <c r="P3" s="6"/>
      <c r="Q3" s="7"/>
      <c r="R3" s="7"/>
      <c r="S3" s="7"/>
      <c r="T3" s="7"/>
      <c r="U3" s="7"/>
      <c r="V3" s="7"/>
      <c r="W3" s="8"/>
      <c r="X3" s="6"/>
      <c r="Y3" s="7"/>
      <c r="Z3" s="7"/>
      <c r="AA3" s="7"/>
      <c r="AB3" s="7"/>
      <c r="AC3" s="7"/>
      <c r="AD3" s="8"/>
    </row>
    <row r="4" spans="1:30" ht="18.75" x14ac:dyDescent="0.3">
      <c r="A4">
        <v>191</v>
      </c>
      <c r="B4">
        <v>128</v>
      </c>
      <c r="C4">
        <v>3</v>
      </c>
      <c r="D4">
        <f t="shared" si="0"/>
        <v>16384</v>
      </c>
      <c r="E4">
        <f t="shared" si="1"/>
        <v>5.2522734280466299</v>
      </c>
      <c r="F4">
        <f t="shared" si="2"/>
        <v>4.8520302639196169</v>
      </c>
      <c r="G4">
        <v>3</v>
      </c>
      <c r="H4">
        <f t="shared" si="3"/>
        <v>191000</v>
      </c>
      <c r="I4">
        <f t="shared" si="4"/>
        <v>12.8</v>
      </c>
      <c r="J4">
        <v>3</v>
      </c>
      <c r="K4">
        <f t="shared" si="5"/>
        <v>-92</v>
      </c>
      <c r="L4">
        <f t="shared" si="6"/>
        <v>-1</v>
      </c>
      <c r="M4">
        <f>D4-220^2</f>
        <v>-32016</v>
      </c>
      <c r="P4" s="9" t="s">
        <v>6</v>
      </c>
      <c r="Q4" s="10"/>
      <c r="R4" s="7"/>
      <c r="S4" s="7"/>
      <c r="T4" s="7"/>
      <c r="U4" s="7"/>
      <c r="V4" s="7"/>
      <c r="W4" s="8"/>
      <c r="X4" s="9" t="s">
        <v>6</v>
      </c>
      <c r="Y4" s="10"/>
      <c r="Z4" s="7"/>
      <c r="AA4" s="7"/>
      <c r="AB4" s="7"/>
      <c r="AC4" s="7"/>
      <c r="AD4" s="8"/>
    </row>
    <row r="5" spans="1:30" ht="18.75" x14ac:dyDescent="0.3">
      <c r="A5">
        <v>195</v>
      </c>
      <c r="B5">
        <v>135</v>
      </c>
      <c r="C5">
        <v>3</v>
      </c>
      <c r="D5">
        <f t="shared" si="0"/>
        <v>18225</v>
      </c>
      <c r="E5">
        <f t="shared" si="1"/>
        <v>5.2729995585637468</v>
      </c>
      <c r="F5">
        <f t="shared" si="2"/>
        <v>4.9052747784384296</v>
      </c>
      <c r="G5">
        <v>3</v>
      </c>
      <c r="H5">
        <f t="shared" si="3"/>
        <v>195000</v>
      </c>
      <c r="I5">
        <f t="shared" si="4"/>
        <v>13.5</v>
      </c>
      <c r="J5">
        <v>3</v>
      </c>
      <c r="K5">
        <f t="shared" si="5"/>
        <v>-85</v>
      </c>
      <c r="L5">
        <f t="shared" si="6"/>
        <v>-1</v>
      </c>
      <c r="M5">
        <f>D5-220^2</f>
        <v>-30175</v>
      </c>
      <c r="P5" s="11" t="s">
        <v>7</v>
      </c>
      <c r="Q5" s="12">
        <v>0.794906944524432</v>
      </c>
      <c r="R5" s="7"/>
      <c r="S5" s="7"/>
      <c r="T5" s="7"/>
      <c r="U5" s="7"/>
      <c r="V5" s="7"/>
      <c r="W5" s="8"/>
      <c r="X5" s="11" t="s">
        <v>7</v>
      </c>
      <c r="Y5" s="12">
        <v>0.79490694452443189</v>
      </c>
      <c r="Z5" s="7"/>
      <c r="AA5" s="7"/>
      <c r="AB5" s="7"/>
      <c r="AC5" s="7"/>
      <c r="AD5" s="8"/>
    </row>
    <row r="6" spans="1:30" ht="18.75" x14ac:dyDescent="0.3">
      <c r="A6">
        <v>373</v>
      </c>
      <c r="B6">
        <v>234</v>
      </c>
      <c r="C6">
        <v>4</v>
      </c>
      <c r="D6">
        <f t="shared" si="0"/>
        <v>54756</v>
      </c>
      <c r="E6">
        <f t="shared" si="1"/>
        <v>5.9215784196438159</v>
      </c>
      <c r="F6">
        <f t="shared" si="2"/>
        <v>5.4553211153577017</v>
      </c>
      <c r="G6">
        <v>4</v>
      </c>
      <c r="H6">
        <f t="shared" si="3"/>
        <v>373000</v>
      </c>
      <c r="I6">
        <f t="shared" si="4"/>
        <v>23.4</v>
      </c>
      <c r="J6">
        <v>4</v>
      </c>
      <c r="K6">
        <f t="shared" si="5"/>
        <v>14</v>
      </c>
      <c r="L6">
        <f t="shared" si="6"/>
        <v>0</v>
      </c>
      <c r="M6">
        <f>D6-220^2</f>
        <v>6356</v>
      </c>
      <c r="P6" s="11" t="s">
        <v>8</v>
      </c>
      <c r="Q6" s="13">
        <v>0.63187705045316833</v>
      </c>
      <c r="R6" s="7"/>
      <c r="S6" s="7"/>
      <c r="T6" s="7"/>
      <c r="U6" s="7"/>
      <c r="V6" s="7"/>
      <c r="W6" s="8"/>
      <c r="X6" s="11" t="s">
        <v>8</v>
      </c>
      <c r="Y6" s="13">
        <v>0.63187705045316822</v>
      </c>
      <c r="Z6" s="7"/>
      <c r="AA6" s="7"/>
      <c r="AB6" s="7"/>
      <c r="AC6" s="7"/>
      <c r="AD6" s="8"/>
    </row>
    <row r="7" spans="1:30" ht="18.75" x14ac:dyDescent="0.3">
      <c r="A7">
        <v>466.27499999999998</v>
      </c>
      <c r="B7">
        <v>256</v>
      </c>
      <c r="C7">
        <v>5</v>
      </c>
      <c r="D7">
        <f t="shared" si="0"/>
        <v>65536</v>
      </c>
      <c r="E7">
        <f t="shared" si="1"/>
        <v>6.1447755888235109</v>
      </c>
      <c r="F7">
        <f t="shared" si="2"/>
        <v>5.5451774444795623</v>
      </c>
      <c r="G7">
        <v>5</v>
      </c>
      <c r="H7">
        <f t="shared" si="3"/>
        <v>466275</v>
      </c>
      <c r="I7">
        <f t="shared" si="4"/>
        <v>25.6</v>
      </c>
      <c r="J7">
        <v>5</v>
      </c>
      <c r="K7">
        <f t="shared" si="5"/>
        <v>36</v>
      </c>
      <c r="L7">
        <f t="shared" si="6"/>
        <v>1</v>
      </c>
      <c r="M7">
        <f>D7-220^2</f>
        <v>17136</v>
      </c>
      <c r="P7" s="11" t="s">
        <v>9</v>
      </c>
      <c r="Q7" s="12">
        <v>0.62321533399324291</v>
      </c>
      <c r="R7" s="7"/>
      <c r="S7" s="7"/>
      <c r="T7" s="7"/>
      <c r="U7" s="7"/>
      <c r="V7" s="7"/>
      <c r="W7" s="8"/>
      <c r="X7" s="11" t="s">
        <v>9</v>
      </c>
      <c r="Y7" s="12">
        <v>0.6232153339932428</v>
      </c>
      <c r="Z7" s="7"/>
      <c r="AA7" s="7"/>
      <c r="AB7" s="7"/>
      <c r="AC7" s="7"/>
      <c r="AD7" s="8"/>
    </row>
    <row r="8" spans="1:30" ht="18.75" x14ac:dyDescent="0.3">
      <c r="A8">
        <v>332.5</v>
      </c>
      <c r="B8">
        <v>192</v>
      </c>
      <c r="C8">
        <v>3</v>
      </c>
      <c r="D8">
        <f t="shared" si="0"/>
        <v>36864</v>
      </c>
      <c r="E8">
        <f t="shared" si="1"/>
        <v>5.8066398600959088</v>
      </c>
      <c r="F8">
        <f t="shared" si="2"/>
        <v>5.2574953720277815</v>
      </c>
      <c r="G8">
        <v>3</v>
      </c>
      <c r="H8">
        <f t="shared" si="3"/>
        <v>332500</v>
      </c>
      <c r="I8">
        <f t="shared" si="4"/>
        <v>19.2</v>
      </c>
      <c r="J8">
        <v>3</v>
      </c>
      <c r="K8">
        <f t="shared" si="5"/>
        <v>-28</v>
      </c>
      <c r="L8">
        <f t="shared" si="6"/>
        <v>-1</v>
      </c>
      <c r="M8">
        <f>D8-220^2</f>
        <v>-11536</v>
      </c>
      <c r="P8" s="11" t="s">
        <v>10</v>
      </c>
      <c r="Q8" s="14">
        <v>63.048376275968323</v>
      </c>
      <c r="R8" s="7">
        <f>Q8^2</f>
        <v>3975.0977510360854</v>
      </c>
      <c r="S8" s="7"/>
      <c r="T8" s="7"/>
      <c r="U8" s="7"/>
      <c r="V8" s="7"/>
      <c r="W8" s="8"/>
      <c r="X8" s="11" t="s">
        <v>10</v>
      </c>
      <c r="Y8" s="13">
        <v>63.04837627596833</v>
      </c>
      <c r="Z8" s="7"/>
      <c r="AA8" s="7"/>
      <c r="AB8" s="7"/>
      <c r="AC8" s="7"/>
      <c r="AD8" s="8"/>
    </row>
    <row r="9" spans="1:30" ht="19.5" thickBot="1" x14ac:dyDescent="0.35">
      <c r="A9">
        <v>315</v>
      </c>
      <c r="B9">
        <v>161</v>
      </c>
      <c r="C9">
        <v>3</v>
      </c>
      <c r="D9">
        <f t="shared" si="0"/>
        <v>25921</v>
      </c>
      <c r="E9">
        <f t="shared" si="1"/>
        <v>5.7525726388256331</v>
      </c>
      <c r="F9">
        <f t="shared" si="2"/>
        <v>5.0814043649844631</v>
      </c>
      <c r="G9">
        <v>3</v>
      </c>
      <c r="H9">
        <f t="shared" si="3"/>
        <v>315000</v>
      </c>
      <c r="I9">
        <f t="shared" si="4"/>
        <v>16.100000000000001</v>
      </c>
      <c r="J9">
        <v>3</v>
      </c>
      <c r="K9">
        <f t="shared" si="5"/>
        <v>-59</v>
      </c>
      <c r="L9">
        <f t="shared" si="6"/>
        <v>-1</v>
      </c>
      <c r="M9">
        <f>D9-220^2</f>
        <v>-22479</v>
      </c>
      <c r="P9" s="15" t="s">
        <v>11</v>
      </c>
      <c r="Q9" s="16">
        <v>88</v>
      </c>
      <c r="R9" s="7"/>
      <c r="S9" s="7"/>
      <c r="T9" s="7"/>
      <c r="U9" s="7"/>
      <c r="V9" s="7"/>
      <c r="W9" s="8"/>
      <c r="X9" s="15" t="s">
        <v>11</v>
      </c>
      <c r="Y9" s="16">
        <v>88</v>
      </c>
      <c r="Z9" s="7"/>
      <c r="AA9" s="7"/>
      <c r="AB9" s="7"/>
      <c r="AC9" s="7"/>
      <c r="AD9" s="8"/>
    </row>
    <row r="10" spans="1:30" ht="18.75" x14ac:dyDescent="0.3">
      <c r="A10">
        <v>206</v>
      </c>
      <c r="B10">
        <v>164</v>
      </c>
      <c r="C10">
        <v>3</v>
      </c>
      <c r="D10">
        <f t="shared" si="0"/>
        <v>26896</v>
      </c>
      <c r="E10">
        <f t="shared" si="1"/>
        <v>5.3278761687895813</v>
      </c>
      <c r="F10">
        <f t="shared" si="2"/>
        <v>5.0998664278241987</v>
      </c>
      <c r="G10">
        <v>3</v>
      </c>
      <c r="H10">
        <f t="shared" si="3"/>
        <v>206000</v>
      </c>
      <c r="I10">
        <f t="shared" si="4"/>
        <v>16.399999999999999</v>
      </c>
      <c r="J10">
        <v>3</v>
      </c>
      <c r="K10">
        <f t="shared" si="5"/>
        <v>-56</v>
      </c>
      <c r="L10">
        <f t="shared" si="6"/>
        <v>-1</v>
      </c>
      <c r="M10">
        <f>D10-220^2</f>
        <v>-21504</v>
      </c>
      <c r="P10" s="6"/>
      <c r="Q10" s="7"/>
      <c r="R10" s="7"/>
      <c r="S10" s="7"/>
      <c r="T10" s="7"/>
      <c r="U10" s="7"/>
      <c r="V10" s="7"/>
      <c r="W10" s="8"/>
      <c r="X10" s="6"/>
      <c r="Y10" s="7"/>
      <c r="Z10" s="7"/>
      <c r="AA10" s="7"/>
      <c r="AB10" s="7"/>
      <c r="AC10" s="7"/>
      <c r="AD10" s="8"/>
    </row>
    <row r="11" spans="1:30" ht="19.5" thickBot="1" x14ac:dyDescent="0.35">
      <c r="A11">
        <v>240</v>
      </c>
      <c r="B11">
        <v>176</v>
      </c>
      <c r="C11">
        <v>3</v>
      </c>
      <c r="D11">
        <f t="shared" si="0"/>
        <v>30976</v>
      </c>
      <c r="E11">
        <f t="shared" si="1"/>
        <v>5.4806389233419912</v>
      </c>
      <c r="F11">
        <f t="shared" si="2"/>
        <v>5.1704839950381514</v>
      </c>
      <c r="G11">
        <v>3</v>
      </c>
      <c r="H11">
        <f t="shared" si="3"/>
        <v>240000</v>
      </c>
      <c r="I11">
        <f t="shared" si="4"/>
        <v>17.600000000000001</v>
      </c>
      <c r="J11">
        <v>3</v>
      </c>
      <c r="K11">
        <f t="shared" si="5"/>
        <v>-44</v>
      </c>
      <c r="L11">
        <f t="shared" si="6"/>
        <v>-1</v>
      </c>
      <c r="M11">
        <f>D11-220^2</f>
        <v>-17424</v>
      </c>
      <c r="P11" s="6" t="s">
        <v>12</v>
      </c>
      <c r="Q11" s="7"/>
      <c r="R11" s="7"/>
      <c r="S11" s="7"/>
      <c r="T11" s="7"/>
      <c r="U11" s="7"/>
      <c r="V11" s="7"/>
      <c r="W11" s="8"/>
      <c r="X11" s="6" t="s">
        <v>12</v>
      </c>
      <c r="Y11" s="7"/>
      <c r="Z11" s="7"/>
      <c r="AA11" s="7"/>
      <c r="AB11" s="7"/>
      <c r="AC11" s="7"/>
      <c r="AD11" s="8"/>
    </row>
    <row r="12" spans="1:30" ht="18.75" x14ac:dyDescent="0.3">
      <c r="A12">
        <v>285</v>
      </c>
      <c r="B12">
        <v>217</v>
      </c>
      <c r="C12">
        <v>4</v>
      </c>
      <c r="D12">
        <f t="shared" si="0"/>
        <v>47089</v>
      </c>
      <c r="E12">
        <f t="shared" si="1"/>
        <v>5.6524891802686508</v>
      </c>
      <c r="F12">
        <f t="shared" si="2"/>
        <v>5.3798973535404597</v>
      </c>
      <c r="G12">
        <v>4</v>
      </c>
      <c r="H12">
        <f t="shared" si="3"/>
        <v>285000</v>
      </c>
      <c r="I12">
        <f t="shared" si="4"/>
        <v>21.7</v>
      </c>
      <c r="J12">
        <v>4</v>
      </c>
      <c r="K12">
        <f t="shared" si="5"/>
        <v>-3</v>
      </c>
      <c r="L12">
        <f t="shared" si="6"/>
        <v>0</v>
      </c>
      <c r="M12">
        <f>D12-220^2</f>
        <v>-1311</v>
      </c>
      <c r="P12" s="17"/>
      <c r="Q12" s="18" t="s">
        <v>17</v>
      </c>
      <c r="R12" s="18" t="s">
        <v>18</v>
      </c>
      <c r="S12" s="18" t="s">
        <v>19</v>
      </c>
      <c r="T12" s="18" t="s">
        <v>20</v>
      </c>
      <c r="U12" s="18" t="s">
        <v>21</v>
      </c>
      <c r="V12" s="7"/>
      <c r="W12" s="8"/>
      <c r="X12" s="17"/>
      <c r="Y12" s="18" t="s">
        <v>17</v>
      </c>
      <c r="Z12" s="18" t="s">
        <v>18</v>
      </c>
      <c r="AA12" s="18" t="s">
        <v>19</v>
      </c>
      <c r="AB12" s="18" t="s">
        <v>20</v>
      </c>
      <c r="AC12" s="18" t="s">
        <v>21</v>
      </c>
      <c r="AD12" s="8"/>
    </row>
    <row r="13" spans="1:30" ht="18.75" x14ac:dyDescent="0.3">
      <c r="A13">
        <v>300</v>
      </c>
      <c r="B13">
        <v>245</v>
      </c>
      <c r="C13">
        <v>5</v>
      </c>
      <c r="D13">
        <f t="shared" si="0"/>
        <v>60025</v>
      </c>
      <c r="E13">
        <f t="shared" si="1"/>
        <v>5.7037824746562009</v>
      </c>
      <c r="F13">
        <f t="shared" si="2"/>
        <v>5.5012582105447274</v>
      </c>
      <c r="G13">
        <v>5</v>
      </c>
      <c r="H13">
        <f t="shared" si="3"/>
        <v>300000</v>
      </c>
      <c r="I13">
        <f t="shared" si="4"/>
        <v>24.5</v>
      </c>
      <c r="J13">
        <v>5</v>
      </c>
      <c r="K13">
        <f t="shared" si="5"/>
        <v>25</v>
      </c>
      <c r="L13">
        <f t="shared" si="6"/>
        <v>1</v>
      </c>
      <c r="M13">
        <f>D13-220^2</f>
        <v>11625</v>
      </c>
      <c r="P13" s="11" t="s">
        <v>13</v>
      </c>
      <c r="Q13" s="12">
        <v>2</v>
      </c>
      <c r="R13" s="12">
        <v>579971.19942883065</v>
      </c>
      <c r="S13" s="12">
        <v>289985.59971441532</v>
      </c>
      <c r="T13" s="13">
        <v>72.950558168999081</v>
      </c>
      <c r="U13" s="12">
        <v>3.5867239857367711E-19</v>
      </c>
      <c r="V13" s="7"/>
      <c r="W13" s="8"/>
      <c r="X13" s="11" t="s">
        <v>13</v>
      </c>
      <c r="Y13" s="12">
        <v>2</v>
      </c>
      <c r="Z13" s="12">
        <v>579971.19942883053</v>
      </c>
      <c r="AA13" s="12">
        <v>289985.59971441526</v>
      </c>
      <c r="AB13" s="13">
        <v>72.950558168999052</v>
      </c>
      <c r="AC13" s="12">
        <v>3.5867239857368477E-19</v>
      </c>
      <c r="AD13" s="8"/>
    </row>
    <row r="14" spans="1:30" ht="18.75" x14ac:dyDescent="0.3">
      <c r="A14">
        <v>405</v>
      </c>
      <c r="B14">
        <v>314</v>
      </c>
      <c r="C14">
        <v>3</v>
      </c>
      <c r="D14">
        <f t="shared" si="0"/>
        <v>98596</v>
      </c>
      <c r="E14">
        <f t="shared" si="1"/>
        <v>6.0038870671065387</v>
      </c>
      <c r="F14">
        <f t="shared" si="2"/>
        <v>5.7493929859082531</v>
      </c>
      <c r="G14">
        <v>3</v>
      </c>
      <c r="H14">
        <f t="shared" si="3"/>
        <v>405000</v>
      </c>
      <c r="I14">
        <f t="shared" si="4"/>
        <v>31.4</v>
      </c>
      <c r="J14">
        <v>3</v>
      </c>
      <c r="K14">
        <f t="shared" si="5"/>
        <v>94</v>
      </c>
      <c r="L14">
        <f t="shared" si="6"/>
        <v>-1</v>
      </c>
      <c r="M14">
        <f>D14-220^2</f>
        <v>50196</v>
      </c>
      <c r="P14" s="11" t="s">
        <v>14</v>
      </c>
      <c r="Q14" s="12">
        <v>85</v>
      </c>
      <c r="R14" s="12">
        <v>337883.30883806723</v>
      </c>
      <c r="S14" s="12">
        <v>3975.0977510360849</v>
      </c>
      <c r="T14" s="12"/>
      <c r="U14" s="12"/>
      <c r="V14" s="7"/>
      <c r="W14" s="8"/>
      <c r="X14" s="11" t="s">
        <v>14</v>
      </c>
      <c r="Y14" s="12">
        <v>85</v>
      </c>
      <c r="Z14" s="12">
        <v>337883.30883806729</v>
      </c>
      <c r="AA14" s="12">
        <v>3975.0977510360858</v>
      </c>
      <c r="AB14" s="12"/>
      <c r="AC14" s="12"/>
      <c r="AD14" s="8"/>
    </row>
    <row r="15" spans="1:30" ht="19.5" thickBot="1" x14ac:dyDescent="0.35">
      <c r="A15">
        <v>212</v>
      </c>
      <c r="B15">
        <v>176</v>
      </c>
      <c r="C15">
        <v>3</v>
      </c>
      <c r="D15">
        <f t="shared" si="0"/>
        <v>30976</v>
      </c>
      <c r="E15">
        <f t="shared" si="1"/>
        <v>5.3565862746720123</v>
      </c>
      <c r="F15">
        <f t="shared" si="2"/>
        <v>5.1704839950381514</v>
      </c>
      <c r="G15">
        <v>3</v>
      </c>
      <c r="H15">
        <f t="shared" si="3"/>
        <v>212000</v>
      </c>
      <c r="I15">
        <f t="shared" si="4"/>
        <v>17.600000000000001</v>
      </c>
      <c r="J15">
        <v>3</v>
      </c>
      <c r="K15">
        <f t="shared" si="5"/>
        <v>-44</v>
      </c>
      <c r="L15">
        <f t="shared" si="6"/>
        <v>-1</v>
      </c>
      <c r="M15">
        <f>D15-220^2</f>
        <v>-17424</v>
      </c>
      <c r="P15" s="15" t="s">
        <v>15</v>
      </c>
      <c r="Q15" s="16">
        <v>87</v>
      </c>
      <c r="R15" s="16">
        <v>917854.50826689787</v>
      </c>
      <c r="S15" s="16"/>
      <c r="T15" s="16"/>
      <c r="U15" s="16"/>
      <c r="V15" s="7"/>
      <c r="W15" s="8"/>
      <c r="X15" s="15" t="s">
        <v>15</v>
      </c>
      <c r="Y15" s="16">
        <v>87</v>
      </c>
      <c r="Z15" s="16">
        <v>917854.50826689787</v>
      </c>
      <c r="AA15" s="16"/>
      <c r="AB15" s="16"/>
      <c r="AC15" s="16"/>
      <c r="AD15" s="8"/>
    </row>
    <row r="16" spans="1:30" ht="19.5" thickBot="1" x14ac:dyDescent="0.35">
      <c r="A16">
        <v>265</v>
      </c>
      <c r="B16">
        <v>215</v>
      </c>
      <c r="C16">
        <v>3</v>
      </c>
      <c r="D16">
        <f t="shared" si="0"/>
        <v>46225</v>
      </c>
      <c r="E16">
        <f t="shared" si="1"/>
        <v>5.579729825986222</v>
      </c>
      <c r="F16">
        <f t="shared" si="2"/>
        <v>5.3706380281276624</v>
      </c>
      <c r="G16">
        <v>3</v>
      </c>
      <c r="H16">
        <f t="shared" si="3"/>
        <v>265000</v>
      </c>
      <c r="I16">
        <f t="shared" si="4"/>
        <v>21.5</v>
      </c>
      <c r="J16">
        <v>3</v>
      </c>
      <c r="K16">
        <f t="shared" si="5"/>
        <v>-5</v>
      </c>
      <c r="L16">
        <f t="shared" si="6"/>
        <v>-1</v>
      </c>
      <c r="M16">
        <f>D16-220^2</f>
        <v>-2175</v>
      </c>
      <c r="P16" s="6"/>
      <c r="Q16" s="7"/>
      <c r="R16" s="7"/>
      <c r="S16" s="7"/>
      <c r="T16" s="7"/>
      <c r="U16" s="7"/>
      <c r="V16" s="7"/>
      <c r="W16" s="8"/>
      <c r="X16" s="6"/>
      <c r="Y16" s="7"/>
      <c r="Z16" s="7"/>
      <c r="AA16" s="7"/>
      <c r="AB16" s="7"/>
      <c r="AC16" s="7"/>
      <c r="AD16" s="8"/>
    </row>
    <row r="17" spans="1:32" ht="18.75" x14ac:dyDescent="0.3">
      <c r="A17">
        <v>227.4</v>
      </c>
      <c r="B17">
        <v>164</v>
      </c>
      <c r="C17">
        <v>4</v>
      </c>
      <c r="D17">
        <f t="shared" si="0"/>
        <v>26896</v>
      </c>
      <c r="E17">
        <f t="shared" si="1"/>
        <v>5.4267105813164358</v>
      </c>
      <c r="F17">
        <f t="shared" si="2"/>
        <v>5.0998664278241987</v>
      </c>
      <c r="G17">
        <v>4</v>
      </c>
      <c r="H17">
        <f t="shared" si="3"/>
        <v>227400</v>
      </c>
      <c r="I17">
        <f t="shared" si="4"/>
        <v>16.399999999999999</v>
      </c>
      <c r="J17">
        <v>4</v>
      </c>
      <c r="K17">
        <f t="shared" si="5"/>
        <v>-56</v>
      </c>
      <c r="L17">
        <f t="shared" si="6"/>
        <v>0</v>
      </c>
      <c r="M17">
        <f>D17-220^2</f>
        <v>-21504</v>
      </c>
      <c r="P17" s="17"/>
      <c r="Q17" s="18" t="s">
        <v>22</v>
      </c>
      <c r="R17" s="18" t="s">
        <v>10</v>
      </c>
      <c r="S17" s="18" t="s">
        <v>23</v>
      </c>
      <c r="T17" s="18" t="s">
        <v>24</v>
      </c>
      <c r="U17" s="18" t="s">
        <v>25</v>
      </c>
      <c r="V17" s="18" t="s">
        <v>26</v>
      </c>
      <c r="W17" s="8"/>
      <c r="X17" s="17"/>
      <c r="Y17" s="18" t="s">
        <v>22</v>
      </c>
      <c r="Z17" s="18" t="s">
        <v>10</v>
      </c>
      <c r="AA17" s="18" t="s">
        <v>23</v>
      </c>
      <c r="AB17" s="18" t="s">
        <v>24</v>
      </c>
      <c r="AC17" s="18" t="s">
        <v>25</v>
      </c>
      <c r="AD17" s="25" t="s">
        <v>26</v>
      </c>
    </row>
    <row r="18" spans="1:32" ht="18.75" x14ac:dyDescent="0.3">
      <c r="A18">
        <v>240</v>
      </c>
      <c r="B18">
        <v>186</v>
      </c>
      <c r="C18">
        <v>4</v>
      </c>
      <c r="D18">
        <f t="shared" si="0"/>
        <v>34596</v>
      </c>
      <c r="E18">
        <f t="shared" si="1"/>
        <v>5.4806389233419912</v>
      </c>
      <c r="F18">
        <f t="shared" si="2"/>
        <v>5.2257466737132017</v>
      </c>
      <c r="G18">
        <v>4</v>
      </c>
      <c r="H18">
        <f t="shared" si="3"/>
        <v>240000</v>
      </c>
      <c r="I18">
        <f t="shared" si="4"/>
        <v>18.600000000000001</v>
      </c>
      <c r="J18">
        <v>4</v>
      </c>
      <c r="K18">
        <f t="shared" si="5"/>
        <v>-34</v>
      </c>
      <c r="L18">
        <f t="shared" si="6"/>
        <v>0</v>
      </c>
      <c r="M18">
        <f>D18-220^2</f>
        <v>-13804</v>
      </c>
      <c r="P18" s="11" t="s">
        <v>16</v>
      </c>
      <c r="Q18" s="14">
        <v>-19.285500281317866</v>
      </c>
      <c r="R18" s="14">
        <v>31.047528497224732</v>
      </c>
      <c r="S18" s="13">
        <v>-0.62116056300718925</v>
      </c>
      <c r="T18" s="12">
        <v>0.53615623201275131</v>
      </c>
      <c r="U18" s="12">
        <v>-81.016304798834398</v>
      </c>
      <c r="V18" s="12">
        <v>42.445304236198666</v>
      </c>
      <c r="W18" s="8"/>
      <c r="X18" s="11" t="s">
        <v>16</v>
      </c>
      <c r="Y18" s="13">
        <v>-19.285500281317788</v>
      </c>
      <c r="Z18" s="13">
        <v>31.047528497224743</v>
      </c>
      <c r="AA18" s="12">
        <v>-0.62116056300718647</v>
      </c>
      <c r="AB18" s="12">
        <v>0.53615623201275286</v>
      </c>
      <c r="AC18" s="12">
        <v>-81.016304798834341</v>
      </c>
      <c r="AD18" s="26">
        <v>42.445304236198766</v>
      </c>
    </row>
    <row r="19" spans="1:32" ht="18.75" x14ac:dyDescent="0.3">
      <c r="A19">
        <v>285</v>
      </c>
      <c r="B19">
        <v>165</v>
      </c>
      <c r="C19">
        <v>3</v>
      </c>
      <c r="D19">
        <f t="shared" si="0"/>
        <v>27225</v>
      </c>
      <c r="E19">
        <f t="shared" si="1"/>
        <v>5.6524891802686508</v>
      </c>
      <c r="F19">
        <f t="shared" si="2"/>
        <v>5.1059454739005803</v>
      </c>
      <c r="G19">
        <v>3</v>
      </c>
      <c r="H19">
        <f t="shared" si="3"/>
        <v>285000</v>
      </c>
      <c r="I19">
        <f t="shared" si="4"/>
        <v>16.5</v>
      </c>
      <c r="J19">
        <v>3</v>
      </c>
      <c r="K19">
        <f t="shared" si="5"/>
        <v>-55</v>
      </c>
      <c r="L19">
        <f t="shared" si="6"/>
        <v>-1</v>
      </c>
      <c r="M19">
        <f>D19-220^2</f>
        <v>-21175</v>
      </c>
      <c r="P19" s="11" t="s">
        <v>1</v>
      </c>
      <c r="Q19" s="14">
        <v>1.3836061498941217</v>
      </c>
      <c r="R19" s="14">
        <v>0.14894349434644302</v>
      </c>
      <c r="S19" s="13">
        <v>9.2894701844167127</v>
      </c>
      <c r="T19" s="12">
        <v>1.4004923934523856E-14</v>
      </c>
      <c r="U19" s="12">
        <v>1.0874665800575736</v>
      </c>
      <c r="V19" s="12">
        <v>1.6797457197306698</v>
      </c>
      <c r="W19" s="8"/>
      <c r="X19" s="11" t="s">
        <v>31</v>
      </c>
      <c r="Y19" s="27">
        <v>13.836061498941215</v>
      </c>
      <c r="Z19" s="27">
        <v>1.4894349434644303</v>
      </c>
      <c r="AA19" s="12">
        <v>9.2894701844167109</v>
      </c>
      <c r="AB19" s="12">
        <v>1.4004923934523906E-14</v>
      </c>
      <c r="AC19" s="12">
        <v>10.874665800575732</v>
      </c>
      <c r="AD19" s="26">
        <v>16.797457197306695</v>
      </c>
    </row>
    <row r="20" spans="1:32" ht="19.5" thickBot="1" x14ac:dyDescent="0.35">
      <c r="A20">
        <v>268</v>
      </c>
      <c r="B20">
        <v>128</v>
      </c>
      <c r="C20">
        <v>3</v>
      </c>
      <c r="D20">
        <f t="shared" si="0"/>
        <v>16384</v>
      </c>
      <c r="E20">
        <f t="shared" si="1"/>
        <v>5.5909869805108565</v>
      </c>
      <c r="F20">
        <f t="shared" si="2"/>
        <v>4.8520302639196169</v>
      </c>
      <c r="G20">
        <v>3</v>
      </c>
      <c r="H20">
        <f t="shared" si="3"/>
        <v>268000</v>
      </c>
      <c r="I20">
        <f t="shared" si="4"/>
        <v>12.8</v>
      </c>
      <c r="J20">
        <v>3</v>
      </c>
      <c r="K20">
        <f t="shared" si="5"/>
        <v>-92</v>
      </c>
      <c r="L20">
        <f t="shared" si="6"/>
        <v>-1</v>
      </c>
      <c r="M20">
        <f>D20-220^2</f>
        <v>-32016</v>
      </c>
      <c r="P20" s="15" t="s">
        <v>2</v>
      </c>
      <c r="Q20" s="19">
        <v>15.121336836781071</v>
      </c>
      <c r="R20" s="19">
        <v>9.4885976924299555</v>
      </c>
      <c r="S20" s="20">
        <v>1.5936324130218882</v>
      </c>
      <c r="T20" s="16">
        <v>0.1147303833040621</v>
      </c>
      <c r="U20" s="16">
        <v>-3.7445374420398654</v>
      </c>
      <c r="V20" s="16">
        <v>33.987211115602008</v>
      </c>
      <c r="W20" s="8"/>
      <c r="X20" s="15" t="s">
        <v>2</v>
      </c>
      <c r="Y20" s="20">
        <v>15.121336836781079</v>
      </c>
      <c r="Z20" s="20">
        <v>9.4885976924299555</v>
      </c>
      <c r="AA20" s="16">
        <v>1.5936324130218891</v>
      </c>
      <c r="AB20" s="16">
        <v>0.1147303833040621</v>
      </c>
      <c r="AC20" s="16">
        <v>-3.7445374420398565</v>
      </c>
      <c r="AD20" s="28">
        <v>33.987211115602015</v>
      </c>
    </row>
    <row r="21" spans="1:32" ht="18.75" x14ac:dyDescent="0.3">
      <c r="A21">
        <v>310</v>
      </c>
      <c r="B21">
        <v>170</v>
      </c>
      <c r="C21">
        <v>4</v>
      </c>
      <c r="D21">
        <f t="shared" si="0"/>
        <v>28900</v>
      </c>
      <c r="E21">
        <f t="shared" si="1"/>
        <v>5.7365722974791922</v>
      </c>
      <c r="F21">
        <f t="shared" si="2"/>
        <v>5.1357984370502621</v>
      </c>
      <c r="G21">
        <v>4</v>
      </c>
      <c r="H21">
        <f t="shared" si="3"/>
        <v>310000</v>
      </c>
      <c r="I21">
        <f t="shared" si="4"/>
        <v>17</v>
      </c>
      <c r="J21">
        <v>4</v>
      </c>
      <c r="K21">
        <f t="shared" si="5"/>
        <v>-50</v>
      </c>
      <c r="L21">
        <f t="shared" si="6"/>
        <v>0</v>
      </c>
      <c r="M21">
        <f>D21-220^2</f>
        <v>-19500</v>
      </c>
      <c r="P21" s="6"/>
      <c r="Q21" s="7"/>
      <c r="R21" s="7"/>
      <c r="S21" s="7"/>
      <c r="T21" s="7"/>
      <c r="U21" s="7"/>
      <c r="V21" s="7"/>
      <c r="W21" s="8"/>
    </row>
    <row r="22" spans="1:32" ht="18.75" x14ac:dyDescent="0.3">
      <c r="A22">
        <v>266</v>
      </c>
      <c r="B22">
        <v>190</v>
      </c>
      <c r="C22">
        <v>3</v>
      </c>
      <c r="D22">
        <f t="shared" si="0"/>
        <v>36100</v>
      </c>
      <c r="E22">
        <f t="shared" si="1"/>
        <v>5.5834963087816991</v>
      </c>
      <c r="F22">
        <f t="shared" si="2"/>
        <v>5.2470240721604862</v>
      </c>
      <c r="G22">
        <v>3</v>
      </c>
      <c r="H22">
        <f t="shared" si="3"/>
        <v>266000</v>
      </c>
      <c r="I22">
        <f t="shared" si="4"/>
        <v>19</v>
      </c>
      <c r="J22">
        <v>3</v>
      </c>
      <c r="K22">
        <f t="shared" si="5"/>
        <v>-30</v>
      </c>
      <c r="L22">
        <f t="shared" si="6"/>
        <v>-1</v>
      </c>
      <c r="M22">
        <f>D22-220^2</f>
        <v>-12300</v>
      </c>
      <c r="P22" s="6"/>
      <c r="Q22" s="7"/>
      <c r="R22" s="7"/>
      <c r="S22" s="7"/>
      <c r="T22" s="7"/>
      <c r="U22" s="7"/>
      <c r="V22" s="7"/>
      <c r="W22" s="8"/>
    </row>
    <row r="23" spans="1:32" ht="18.75" x14ac:dyDescent="0.3">
      <c r="A23">
        <v>270</v>
      </c>
      <c r="B23">
        <v>197</v>
      </c>
      <c r="C23">
        <v>3</v>
      </c>
      <c r="D23">
        <f t="shared" si="0"/>
        <v>38809</v>
      </c>
      <c r="E23">
        <f t="shared" si="1"/>
        <v>5.598421958998375</v>
      </c>
      <c r="F23">
        <f t="shared" si="2"/>
        <v>5.2832037287379885</v>
      </c>
      <c r="G23">
        <v>3</v>
      </c>
      <c r="H23">
        <f t="shared" si="3"/>
        <v>270000</v>
      </c>
      <c r="I23">
        <f t="shared" si="4"/>
        <v>19.7</v>
      </c>
      <c r="J23">
        <v>3</v>
      </c>
      <c r="K23">
        <f t="shared" si="5"/>
        <v>-23</v>
      </c>
      <c r="L23">
        <f t="shared" si="6"/>
        <v>-1</v>
      </c>
      <c r="M23">
        <f>D23-220^2</f>
        <v>-9591</v>
      </c>
      <c r="P23" s="6" t="s">
        <v>5</v>
      </c>
      <c r="Q23" s="7"/>
      <c r="R23" s="7"/>
      <c r="S23" s="7"/>
      <c r="T23" s="7"/>
      <c r="U23" s="7"/>
      <c r="V23" s="7"/>
      <c r="W23" s="8"/>
      <c r="X23" s="30" t="s">
        <v>5</v>
      </c>
      <c r="Y23" s="30"/>
      <c r="Z23" s="30" t="s">
        <v>55</v>
      </c>
      <c r="AA23" s="30"/>
      <c r="AB23" s="30"/>
      <c r="AC23" s="30"/>
      <c r="AD23" s="30"/>
      <c r="AE23" s="30"/>
      <c r="AF23" s="30"/>
    </row>
    <row r="24" spans="1:32" ht="19.5" thickBot="1" x14ac:dyDescent="0.35">
      <c r="A24">
        <v>225</v>
      </c>
      <c r="B24">
        <v>164</v>
      </c>
      <c r="C24">
        <v>3</v>
      </c>
      <c r="D24">
        <f t="shared" si="0"/>
        <v>26896</v>
      </c>
      <c r="E24">
        <f t="shared" si="1"/>
        <v>5.4161004022044201</v>
      </c>
      <c r="F24">
        <f t="shared" si="2"/>
        <v>5.0998664278241987</v>
      </c>
      <c r="G24">
        <v>3</v>
      </c>
      <c r="H24">
        <f t="shared" si="3"/>
        <v>225000</v>
      </c>
      <c r="I24">
        <f t="shared" si="4"/>
        <v>16.399999999999999</v>
      </c>
      <c r="J24">
        <v>3</v>
      </c>
      <c r="K24">
        <f t="shared" si="5"/>
        <v>-56</v>
      </c>
      <c r="L24">
        <f t="shared" si="6"/>
        <v>-1</v>
      </c>
      <c r="M24">
        <f>D24-220^2</f>
        <v>-21504</v>
      </c>
      <c r="P24" s="6"/>
      <c r="Q24" s="7"/>
      <c r="R24" s="7"/>
      <c r="S24" s="7"/>
      <c r="T24" s="7"/>
      <c r="U24" s="7"/>
      <c r="V24" s="7"/>
      <c r="W24" s="8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ht="18.75" x14ac:dyDescent="0.3">
      <c r="A25">
        <v>150</v>
      </c>
      <c r="B25">
        <v>161</v>
      </c>
      <c r="C25">
        <v>4</v>
      </c>
      <c r="D25">
        <f t="shared" si="0"/>
        <v>25921</v>
      </c>
      <c r="E25">
        <f t="shared" si="1"/>
        <v>5.0106352940962555</v>
      </c>
      <c r="F25">
        <f t="shared" si="2"/>
        <v>5.0814043649844631</v>
      </c>
      <c r="G25">
        <v>4</v>
      </c>
      <c r="H25">
        <f t="shared" si="3"/>
        <v>150000</v>
      </c>
      <c r="I25">
        <f t="shared" si="4"/>
        <v>16.100000000000001</v>
      </c>
      <c r="J25">
        <v>4</v>
      </c>
      <c r="K25">
        <f t="shared" si="5"/>
        <v>-59</v>
      </c>
      <c r="L25">
        <f t="shared" si="6"/>
        <v>0</v>
      </c>
      <c r="M25">
        <f>D25-220^2</f>
        <v>-22479</v>
      </c>
      <c r="P25" s="9" t="s">
        <v>6</v>
      </c>
      <c r="Q25" s="10"/>
      <c r="R25" s="7"/>
      <c r="S25" s="7"/>
      <c r="T25" s="7"/>
      <c r="U25" s="7"/>
      <c r="V25" s="7"/>
      <c r="W25" s="8"/>
      <c r="X25" s="10" t="s">
        <v>6</v>
      </c>
      <c r="Y25" s="10"/>
      <c r="Z25" s="30"/>
      <c r="AA25" s="30"/>
      <c r="AB25" s="30"/>
      <c r="AC25" s="30"/>
      <c r="AD25" s="30"/>
      <c r="AE25" s="30"/>
      <c r="AF25" s="30"/>
    </row>
    <row r="26" spans="1:32" ht="18.75" x14ac:dyDescent="0.3">
      <c r="A26">
        <v>247</v>
      </c>
      <c r="B26">
        <v>134</v>
      </c>
      <c r="C26">
        <v>3</v>
      </c>
      <c r="D26">
        <f t="shared" si="0"/>
        <v>17956</v>
      </c>
      <c r="E26">
        <f t="shared" si="1"/>
        <v>5.5093883366279774</v>
      </c>
      <c r="F26">
        <f t="shared" si="2"/>
        <v>4.8978397999509111</v>
      </c>
      <c r="G26">
        <v>3</v>
      </c>
      <c r="H26">
        <f t="shared" si="3"/>
        <v>247000</v>
      </c>
      <c r="I26">
        <f t="shared" si="4"/>
        <v>13.4</v>
      </c>
      <c r="J26">
        <v>3</v>
      </c>
      <c r="K26">
        <f t="shared" si="5"/>
        <v>-86</v>
      </c>
      <c r="L26">
        <f t="shared" si="6"/>
        <v>-1</v>
      </c>
      <c r="M26">
        <f>D26-220^2</f>
        <v>-30444</v>
      </c>
      <c r="P26" s="11" t="s">
        <v>7</v>
      </c>
      <c r="Q26" s="12">
        <v>0.79490694452443178</v>
      </c>
      <c r="R26" s="7"/>
      <c r="S26" s="7"/>
      <c r="T26" s="7"/>
      <c r="U26" s="7"/>
      <c r="V26" s="7"/>
      <c r="W26" s="8"/>
      <c r="X26" s="12" t="s">
        <v>7</v>
      </c>
      <c r="Y26" s="12">
        <v>0.794906944524432</v>
      </c>
      <c r="Z26" s="30"/>
      <c r="AA26" s="30"/>
      <c r="AB26" s="30"/>
      <c r="AC26" s="30"/>
      <c r="AD26" s="30"/>
      <c r="AE26" s="30"/>
      <c r="AF26" s="30"/>
    </row>
    <row r="27" spans="1:32" ht="18.75" x14ac:dyDescent="0.3">
      <c r="A27">
        <v>275</v>
      </c>
      <c r="B27">
        <v>179</v>
      </c>
      <c r="C27">
        <v>3</v>
      </c>
      <c r="D27">
        <f t="shared" si="0"/>
        <v>32041</v>
      </c>
      <c r="E27">
        <f t="shared" si="1"/>
        <v>5.6167710976665717</v>
      </c>
      <c r="F27">
        <f t="shared" si="2"/>
        <v>5.1873858058407549</v>
      </c>
      <c r="G27">
        <v>3</v>
      </c>
      <c r="H27">
        <f t="shared" si="3"/>
        <v>275000</v>
      </c>
      <c r="I27">
        <f t="shared" si="4"/>
        <v>17.899999999999999</v>
      </c>
      <c r="J27">
        <v>3</v>
      </c>
      <c r="K27">
        <f t="shared" si="5"/>
        <v>-41</v>
      </c>
      <c r="L27">
        <f t="shared" si="6"/>
        <v>-1</v>
      </c>
      <c r="M27">
        <f>D27-220^2</f>
        <v>-16359</v>
      </c>
      <c r="P27" s="11" t="s">
        <v>8</v>
      </c>
      <c r="Q27" s="13">
        <v>0.63187705045316811</v>
      </c>
      <c r="R27" s="7"/>
      <c r="S27" s="7"/>
      <c r="T27" s="7"/>
      <c r="U27" s="7"/>
      <c r="V27" s="7"/>
      <c r="W27" s="8"/>
      <c r="X27" s="12" t="s">
        <v>8</v>
      </c>
      <c r="Y27" s="12">
        <v>0.63187705045316833</v>
      </c>
      <c r="Z27" s="30"/>
      <c r="AA27" s="30"/>
      <c r="AB27" s="30"/>
      <c r="AC27" s="30"/>
      <c r="AD27" s="30"/>
      <c r="AE27" s="30"/>
      <c r="AF27" s="30"/>
    </row>
    <row r="28" spans="1:32" ht="18.75" x14ac:dyDescent="0.3">
      <c r="A28">
        <v>230</v>
      </c>
      <c r="B28">
        <v>179</v>
      </c>
      <c r="C28">
        <v>3</v>
      </c>
      <c r="D28">
        <f t="shared" si="0"/>
        <v>32041</v>
      </c>
      <c r="E28">
        <f t="shared" si="1"/>
        <v>5.4380793089231956</v>
      </c>
      <c r="F28">
        <f t="shared" si="2"/>
        <v>5.1873858058407549</v>
      </c>
      <c r="G28">
        <v>3</v>
      </c>
      <c r="H28">
        <f t="shared" si="3"/>
        <v>230000</v>
      </c>
      <c r="I28">
        <f t="shared" si="4"/>
        <v>17.899999999999999</v>
      </c>
      <c r="J28">
        <v>3</v>
      </c>
      <c r="K28">
        <f t="shared" si="5"/>
        <v>-41</v>
      </c>
      <c r="L28">
        <f t="shared" si="6"/>
        <v>-1</v>
      </c>
      <c r="M28">
        <f>D28-220^2</f>
        <v>-16359</v>
      </c>
      <c r="P28" s="11" t="s">
        <v>9</v>
      </c>
      <c r="Q28" s="12">
        <v>0.62321533399324258</v>
      </c>
      <c r="R28" s="7"/>
      <c r="S28" s="7"/>
      <c r="T28" s="7"/>
      <c r="U28" s="7"/>
      <c r="V28" s="7"/>
      <c r="W28" s="8"/>
      <c r="X28" s="12" t="s">
        <v>9</v>
      </c>
      <c r="Y28" s="12">
        <v>0.62321533399324291</v>
      </c>
      <c r="Z28" s="30"/>
      <c r="AA28" s="30"/>
      <c r="AB28" s="30"/>
      <c r="AC28" s="30"/>
      <c r="AD28" s="30"/>
      <c r="AE28" s="30"/>
      <c r="AF28" s="30"/>
    </row>
    <row r="29" spans="1:32" ht="18.75" x14ac:dyDescent="0.3">
      <c r="A29">
        <v>343</v>
      </c>
      <c r="B29">
        <v>196</v>
      </c>
      <c r="C29">
        <v>3</v>
      </c>
      <c r="D29">
        <f t="shared" si="0"/>
        <v>38416</v>
      </c>
      <c r="E29">
        <f t="shared" si="1"/>
        <v>5.8377304471659395</v>
      </c>
      <c r="F29">
        <f t="shared" si="2"/>
        <v>5.2781146592305168</v>
      </c>
      <c r="G29">
        <v>3</v>
      </c>
      <c r="H29">
        <f t="shared" si="3"/>
        <v>343000</v>
      </c>
      <c r="I29">
        <f t="shared" si="4"/>
        <v>19.600000000000001</v>
      </c>
      <c r="J29">
        <v>3</v>
      </c>
      <c r="K29">
        <f t="shared" si="5"/>
        <v>-24</v>
      </c>
      <c r="L29">
        <f t="shared" si="6"/>
        <v>-1</v>
      </c>
      <c r="M29">
        <f>D29-220^2</f>
        <v>-9984</v>
      </c>
      <c r="P29" s="11" t="s">
        <v>10</v>
      </c>
      <c r="Q29" s="14">
        <v>63048.37627596833</v>
      </c>
      <c r="R29" s="7"/>
      <c r="S29" s="7"/>
      <c r="T29" s="7"/>
      <c r="U29" s="7"/>
      <c r="V29" s="7"/>
      <c r="W29" s="8"/>
      <c r="X29" s="12" t="s">
        <v>10</v>
      </c>
      <c r="Y29" s="12">
        <v>63.048376275968323</v>
      </c>
      <c r="Z29" s="30"/>
      <c r="AA29" s="30"/>
      <c r="AB29" s="30"/>
      <c r="AC29" s="30"/>
      <c r="AD29" s="30"/>
      <c r="AE29" s="30"/>
      <c r="AF29" s="30"/>
    </row>
    <row r="30" spans="1:32" ht="19.5" thickBot="1" x14ac:dyDescent="0.35">
      <c r="A30">
        <v>477.5</v>
      </c>
      <c r="B30">
        <v>328</v>
      </c>
      <c r="C30">
        <v>7</v>
      </c>
      <c r="D30">
        <f t="shared" si="0"/>
        <v>107584</v>
      </c>
      <c r="E30">
        <f t="shared" si="1"/>
        <v>6.168564159920785</v>
      </c>
      <c r="F30">
        <f t="shared" si="2"/>
        <v>5.7930136083841441</v>
      </c>
      <c r="G30">
        <v>7</v>
      </c>
      <c r="H30">
        <f t="shared" si="3"/>
        <v>477500</v>
      </c>
      <c r="I30">
        <f t="shared" si="4"/>
        <v>32.799999999999997</v>
      </c>
      <c r="J30">
        <v>7</v>
      </c>
      <c r="K30">
        <f t="shared" si="5"/>
        <v>108</v>
      </c>
      <c r="L30">
        <f t="shared" si="6"/>
        <v>3</v>
      </c>
      <c r="M30">
        <f>D30-220^2</f>
        <v>59184</v>
      </c>
      <c r="P30" s="15" t="s">
        <v>11</v>
      </c>
      <c r="Q30" s="16">
        <v>88</v>
      </c>
      <c r="R30" s="7"/>
      <c r="S30" s="7"/>
      <c r="T30" s="7"/>
      <c r="U30" s="7"/>
      <c r="V30" s="7"/>
      <c r="W30" s="8"/>
      <c r="X30" s="16" t="s">
        <v>11</v>
      </c>
      <c r="Y30" s="16">
        <v>88</v>
      </c>
      <c r="Z30" s="30"/>
      <c r="AA30" s="30"/>
      <c r="AB30" s="30"/>
      <c r="AC30" s="30"/>
      <c r="AD30" s="30"/>
      <c r="AE30" s="30"/>
      <c r="AF30" s="30"/>
    </row>
    <row r="31" spans="1:32" ht="18.75" x14ac:dyDescent="0.3">
      <c r="A31">
        <v>350</v>
      </c>
      <c r="B31">
        <v>191</v>
      </c>
      <c r="C31">
        <v>4</v>
      </c>
      <c r="D31">
        <f t="shared" si="0"/>
        <v>36481</v>
      </c>
      <c r="E31">
        <f t="shared" si="1"/>
        <v>5.857933154483459</v>
      </c>
      <c r="F31">
        <f t="shared" si="2"/>
        <v>5.2522734280466299</v>
      </c>
      <c r="G31">
        <v>4</v>
      </c>
      <c r="H31">
        <f t="shared" si="3"/>
        <v>350000</v>
      </c>
      <c r="I31">
        <f t="shared" si="4"/>
        <v>19.100000000000001</v>
      </c>
      <c r="J31">
        <v>4</v>
      </c>
      <c r="K31">
        <f t="shared" si="5"/>
        <v>-29</v>
      </c>
      <c r="L31">
        <f t="shared" si="6"/>
        <v>0</v>
      </c>
      <c r="M31">
        <f>D31-220^2</f>
        <v>-11919</v>
      </c>
      <c r="P31" s="6"/>
      <c r="Q31" s="7"/>
      <c r="R31" s="7"/>
      <c r="S31" s="7"/>
      <c r="T31" s="7"/>
      <c r="U31" s="7"/>
      <c r="V31" s="7"/>
      <c r="W31" s="8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 ht="19.5" thickBot="1" x14ac:dyDescent="0.35">
      <c r="A32">
        <v>230</v>
      </c>
      <c r="B32">
        <v>146</v>
      </c>
      <c r="C32">
        <v>4</v>
      </c>
      <c r="D32">
        <f t="shared" si="0"/>
        <v>21316</v>
      </c>
      <c r="E32">
        <f t="shared" si="1"/>
        <v>5.4380793089231956</v>
      </c>
      <c r="F32">
        <f t="shared" si="2"/>
        <v>4.9836066217083363</v>
      </c>
      <c r="G32">
        <v>4</v>
      </c>
      <c r="H32">
        <f t="shared" si="3"/>
        <v>230000</v>
      </c>
      <c r="I32">
        <f t="shared" si="4"/>
        <v>14.6</v>
      </c>
      <c r="J32">
        <v>4</v>
      </c>
      <c r="K32">
        <f t="shared" si="5"/>
        <v>-74</v>
      </c>
      <c r="L32">
        <f t="shared" si="6"/>
        <v>0</v>
      </c>
      <c r="M32">
        <f>D32-220^2</f>
        <v>-27084</v>
      </c>
      <c r="P32" s="6" t="s">
        <v>12</v>
      </c>
      <c r="Q32" s="7"/>
      <c r="R32" s="7"/>
      <c r="S32" s="7"/>
      <c r="T32" s="7"/>
      <c r="U32" s="7"/>
      <c r="V32" s="7"/>
      <c r="W32" s="8"/>
      <c r="X32" s="30" t="s">
        <v>12</v>
      </c>
      <c r="Y32" s="30"/>
      <c r="Z32" s="30"/>
      <c r="AA32" s="30"/>
      <c r="AB32" s="30"/>
      <c r="AC32" s="30"/>
      <c r="AD32" s="30"/>
      <c r="AE32" s="30"/>
      <c r="AF32" s="30"/>
    </row>
    <row r="33" spans="1:32" ht="18.75" x14ac:dyDescent="0.3">
      <c r="A33">
        <v>335</v>
      </c>
      <c r="B33">
        <v>263</v>
      </c>
      <c r="C33">
        <v>4</v>
      </c>
      <c r="D33">
        <f t="shared" si="0"/>
        <v>69169</v>
      </c>
      <c r="E33">
        <f t="shared" si="1"/>
        <v>5.8141305318250662</v>
      </c>
      <c r="F33">
        <f t="shared" si="2"/>
        <v>5.5721540321777647</v>
      </c>
      <c r="G33">
        <v>4</v>
      </c>
      <c r="H33">
        <f t="shared" si="3"/>
        <v>335000</v>
      </c>
      <c r="I33">
        <f t="shared" si="4"/>
        <v>26.3</v>
      </c>
      <c r="J33">
        <v>4</v>
      </c>
      <c r="K33">
        <f t="shared" si="5"/>
        <v>43</v>
      </c>
      <c r="L33">
        <f t="shared" si="6"/>
        <v>0</v>
      </c>
      <c r="M33">
        <f>D33-220^2</f>
        <v>20769</v>
      </c>
      <c r="P33" s="17"/>
      <c r="Q33" s="18" t="s">
        <v>17</v>
      </c>
      <c r="R33" s="18" t="s">
        <v>18</v>
      </c>
      <c r="S33" s="18" t="s">
        <v>19</v>
      </c>
      <c r="T33" s="18" t="s">
        <v>20</v>
      </c>
      <c r="U33" s="18" t="s">
        <v>21</v>
      </c>
      <c r="V33" s="7"/>
      <c r="W33" s="8"/>
      <c r="X33" s="18"/>
      <c r="Y33" s="18" t="s">
        <v>17</v>
      </c>
      <c r="Z33" s="18" t="s">
        <v>18</v>
      </c>
      <c r="AA33" s="18" t="s">
        <v>19</v>
      </c>
      <c r="AB33" s="18" t="s">
        <v>20</v>
      </c>
      <c r="AC33" s="18" t="s">
        <v>21</v>
      </c>
      <c r="AD33" s="30"/>
      <c r="AE33" s="30"/>
      <c r="AF33" s="30"/>
    </row>
    <row r="34" spans="1:32" ht="18.75" x14ac:dyDescent="0.3">
      <c r="A34">
        <v>251</v>
      </c>
      <c r="B34">
        <v>151</v>
      </c>
      <c r="C34">
        <v>3</v>
      </c>
      <c r="D34">
        <f t="shared" si="0"/>
        <v>22801</v>
      </c>
      <c r="E34">
        <f t="shared" si="1"/>
        <v>5.5254529391317835</v>
      </c>
      <c r="F34">
        <f t="shared" si="2"/>
        <v>5.0172798368149243</v>
      </c>
      <c r="G34">
        <v>3</v>
      </c>
      <c r="H34">
        <f t="shared" si="3"/>
        <v>251000</v>
      </c>
      <c r="I34">
        <f t="shared" si="4"/>
        <v>15.1</v>
      </c>
      <c r="J34">
        <v>3</v>
      </c>
      <c r="K34">
        <f t="shared" si="5"/>
        <v>-69</v>
      </c>
      <c r="L34">
        <f t="shared" si="6"/>
        <v>-1</v>
      </c>
      <c r="M34">
        <f>D34-220^2</f>
        <v>-25599</v>
      </c>
      <c r="P34" s="11" t="s">
        <v>13</v>
      </c>
      <c r="Q34" s="12">
        <v>2</v>
      </c>
      <c r="R34" s="12">
        <v>579971199428.83032</v>
      </c>
      <c r="S34" s="12">
        <v>289985599714.41516</v>
      </c>
      <c r="T34" s="13">
        <v>72.950558168999009</v>
      </c>
      <c r="U34" s="12">
        <v>3.5867239857368987E-19</v>
      </c>
      <c r="V34" s="7"/>
      <c r="W34" s="8"/>
      <c r="X34" s="12" t="s">
        <v>13</v>
      </c>
      <c r="Y34" s="12">
        <v>2</v>
      </c>
      <c r="Z34" s="12">
        <v>579971.19942883065</v>
      </c>
      <c r="AA34" s="12">
        <v>289985.59971441532</v>
      </c>
      <c r="AB34" s="12">
        <v>72.950558168999081</v>
      </c>
      <c r="AC34" s="12">
        <v>3.5867239857367711E-19</v>
      </c>
      <c r="AD34" s="30"/>
      <c r="AE34" s="30"/>
      <c r="AF34" s="30"/>
    </row>
    <row r="35" spans="1:32" ht="18.75" x14ac:dyDescent="0.3">
      <c r="A35">
        <v>235</v>
      </c>
      <c r="B35">
        <v>171</v>
      </c>
      <c r="C35">
        <v>4</v>
      </c>
      <c r="D35">
        <f t="shared" si="0"/>
        <v>29241</v>
      </c>
      <c r="E35">
        <f t="shared" si="1"/>
        <v>5.4595855141441589</v>
      </c>
      <c r="F35">
        <f t="shared" si="2"/>
        <v>5.1416635565026603</v>
      </c>
      <c r="G35">
        <v>4</v>
      </c>
      <c r="H35">
        <f t="shared" si="3"/>
        <v>235000</v>
      </c>
      <c r="I35">
        <f t="shared" si="4"/>
        <v>17.100000000000001</v>
      </c>
      <c r="J35">
        <v>4</v>
      </c>
      <c r="K35">
        <f t="shared" si="5"/>
        <v>-49</v>
      </c>
      <c r="L35">
        <f t="shared" si="6"/>
        <v>0</v>
      </c>
      <c r="M35">
        <f>D35-220^2</f>
        <v>-19159</v>
      </c>
      <c r="P35" s="11" t="s">
        <v>14</v>
      </c>
      <c r="Q35" s="12">
        <v>85</v>
      </c>
      <c r="R35" s="12">
        <v>337883308838.06732</v>
      </c>
      <c r="S35" s="12">
        <v>3975097751.0360861</v>
      </c>
      <c r="T35" s="12"/>
      <c r="U35" s="12"/>
      <c r="V35" s="7"/>
      <c r="W35" s="8"/>
      <c r="X35" s="12" t="s">
        <v>14</v>
      </c>
      <c r="Y35" s="12">
        <v>85</v>
      </c>
      <c r="Z35" s="12">
        <v>337883.30883806723</v>
      </c>
      <c r="AA35" s="12">
        <v>3975.0977510360849</v>
      </c>
      <c r="AB35" s="12"/>
      <c r="AC35" s="12"/>
      <c r="AD35" s="30"/>
      <c r="AE35" s="30"/>
      <c r="AF35" s="30"/>
    </row>
    <row r="36" spans="1:32" ht="19.5" thickBot="1" x14ac:dyDescent="0.35">
      <c r="A36">
        <v>361</v>
      </c>
      <c r="B36">
        <v>192</v>
      </c>
      <c r="C36">
        <v>4</v>
      </c>
      <c r="D36">
        <f t="shared" si="0"/>
        <v>36864</v>
      </c>
      <c r="E36">
        <f t="shared" si="1"/>
        <v>5.8888779583328805</v>
      </c>
      <c r="F36">
        <f t="shared" si="2"/>
        <v>5.2574953720277815</v>
      </c>
      <c r="G36">
        <v>4</v>
      </c>
      <c r="H36">
        <f t="shared" si="3"/>
        <v>361000</v>
      </c>
      <c r="I36">
        <f t="shared" si="4"/>
        <v>19.2</v>
      </c>
      <c r="J36">
        <v>4</v>
      </c>
      <c r="K36">
        <f t="shared" si="5"/>
        <v>-28</v>
      </c>
      <c r="L36">
        <f t="shared" si="6"/>
        <v>0</v>
      </c>
      <c r="M36">
        <f>D36-220^2</f>
        <v>-11536</v>
      </c>
      <c r="P36" s="15" t="s">
        <v>15</v>
      </c>
      <c r="Q36" s="16">
        <v>87</v>
      </c>
      <c r="R36" s="16">
        <v>917854508266.89771</v>
      </c>
      <c r="S36" s="16"/>
      <c r="T36" s="16"/>
      <c r="U36" s="16"/>
      <c r="V36" s="7"/>
      <c r="W36" s="8"/>
      <c r="X36" s="16" t="s">
        <v>15</v>
      </c>
      <c r="Y36" s="16">
        <v>87</v>
      </c>
      <c r="Z36" s="16">
        <v>917854.50826689787</v>
      </c>
      <c r="AA36" s="16"/>
      <c r="AB36" s="16"/>
      <c r="AC36" s="16"/>
      <c r="AD36" s="30"/>
      <c r="AE36" s="30"/>
      <c r="AF36" s="30"/>
    </row>
    <row r="37" spans="1:32" ht="19.5" thickBot="1" x14ac:dyDescent="0.35">
      <c r="A37">
        <v>190</v>
      </c>
      <c r="B37">
        <v>158</v>
      </c>
      <c r="C37">
        <v>4</v>
      </c>
      <c r="D37">
        <f t="shared" si="0"/>
        <v>24964</v>
      </c>
      <c r="E37">
        <f t="shared" si="1"/>
        <v>5.2470240721604862</v>
      </c>
      <c r="F37">
        <f t="shared" si="2"/>
        <v>5.0625950330269669</v>
      </c>
      <c r="G37">
        <v>4</v>
      </c>
      <c r="H37">
        <f t="shared" si="3"/>
        <v>190000</v>
      </c>
      <c r="I37">
        <f t="shared" si="4"/>
        <v>15.8</v>
      </c>
      <c r="J37">
        <v>4</v>
      </c>
      <c r="K37">
        <f t="shared" si="5"/>
        <v>-62</v>
      </c>
      <c r="L37">
        <f t="shared" si="6"/>
        <v>0</v>
      </c>
      <c r="M37">
        <f>D37-220^2</f>
        <v>-23436</v>
      </c>
      <c r="P37" s="6"/>
      <c r="Q37" s="7"/>
      <c r="R37" s="7"/>
      <c r="S37" s="7"/>
      <c r="T37" s="7"/>
      <c r="U37" s="7"/>
      <c r="V37" s="7"/>
      <c r="W37" s="8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ht="18.75" x14ac:dyDescent="0.3">
      <c r="A38">
        <v>360</v>
      </c>
      <c r="B38">
        <v>255</v>
      </c>
      <c r="C38">
        <v>4</v>
      </c>
      <c r="D38">
        <f t="shared" si="0"/>
        <v>65025</v>
      </c>
      <c r="E38">
        <f t="shared" si="1"/>
        <v>5.8861040314501558</v>
      </c>
      <c r="F38">
        <f t="shared" si="2"/>
        <v>5.5412635451584258</v>
      </c>
      <c r="G38">
        <v>4</v>
      </c>
      <c r="H38">
        <f t="shared" si="3"/>
        <v>360000</v>
      </c>
      <c r="I38">
        <f t="shared" si="4"/>
        <v>25.5</v>
      </c>
      <c r="J38">
        <v>4</v>
      </c>
      <c r="K38">
        <f t="shared" si="5"/>
        <v>35</v>
      </c>
      <c r="L38">
        <f t="shared" si="6"/>
        <v>0</v>
      </c>
      <c r="M38">
        <f>D38-220^2</f>
        <v>16625</v>
      </c>
      <c r="P38" s="17"/>
      <c r="Q38" s="18" t="s">
        <v>22</v>
      </c>
      <c r="R38" s="18" t="s">
        <v>10</v>
      </c>
      <c r="S38" s="18" t="s">
        <v>23</v>
      </c>
      <c r="T38" s="18" t="s">
        <v>24</v>
      </c>
      <c r="U38" s="18" t="s">
        <v>25</v>
      </c>
      <c r="V38" s="18" t="s">
        <v>26</v>
      </c>
      <c r="W38" s="8"/>
      <c r="X38" s="18"/>
      <c r="Y38" s="18" t="s">
        <v>22</v>
      </c>
      <c r="Z38" s="18" t="s">
        <v>10</v>
      </c>
      <c r="AA38" s="18" t="s">
        <v>23</v>
      </c>
      <c r="AB38" s="18" t="s">
        <v>24</v>
      </c>
      <c r="AC38" s="18" t="s">
        <v>25</v>
      </c>
      <c r="AD38" s="18" t="s">
        <v>26</v>
      </c>
      <c r="AE38" s="18" t="s">
        <v>27</v>
      </c>
      <c r="AF38" s="18" t="s">
        <v>28</v>
      </c>
    </row>
    <row r="39" spans="1:32" ht="18.75" x14ac:dyDescent="0.3">
      <c r="A39">
        <v>575</v>
      </c>
      <c r="B39">
        <v>360</v>
      </c>
      <c r="C39">
        <v>5</v>
      </c>
      <c r="D39">
        <f t="shared" si="0"/>
        <v>129600</v>
      </c>
      <c r="E39">
        <f t="shared" si="1"/>
        <v>6.3543700407973507</v>
      </c>
      <c r="F39">
        <f t="shared" si="2"/>
        <v>5.8861040314501558</v>
      </c>
      <c r="G39">
        <v>5</v>
      </c>
      <c r="H39">
        <f t="shared" si="3"/>
        <v>575000</v>
      </c>
      <c r="I39">
        <f t="shared" si="4"/>
        <v>36</v>
      </c>
      <c r="J39">
        <v>5</v>
      </c>
      <c r="K39">
        <f t="shared" si="5"/>
        <v>140</v>
      </c>
      <c r="L39">
        <f t="shared" si="6"/>
        <v>1</v>
      </c>
      <c r="M39">
        <f>D39-220^2</f>
        <v>81200</v>
      </c>
      <c r="P39" s="11" t="s">
        <v>16</v>
      </c>
      <c r="Q39" s="14">
        <v>-19285.500281317807</v>
      </c>
      <c r="R39" s="14">
        <v>31047.528497224735</v>
      </c>
      <c r="S39" s="13">
        <v>-0.62116056300718725</v>
      </c>
      <c r="T39" s="12">
        <v>0.53615623201275264</v>
      </c>
      <c r="U39" s="12">
        <v>-81016.304798834346</v>
      </c>
      <c r="V39" s="12">
        <v>42445.304236198732</v>
      </c>
      <c r="W39" s="8"/>
      <c r="X39" s="12" t="s">
        <v>16</v>
      </c>
      <c r="Y39" s="12">
        <v>-19.285500281317866</v>
      </c>
      <c r="Z39" s="12">
        <v>31.047528497224732</v>
      </c>
      <c r="AA39" s="12">
        <v>-0.62116056300718925</v>
      </c>
      <c r="AB39" s="12">
        <v>0.53615623201275131</v>
      </c>
      <c r="AC39" s="12">
        <v>-81.016304798834398</v>
      </c>
      <c r="AD39" s="12">
        <v>42.445304236198666</v>
      </c>
      <c r="AE39" s="12">
        <v>-81.016304798834398</v>
      </c>
      <c r="AF39" s="12">
        <v>42.445304236198666</v>
      </c>
    </row>
    <row r="40" spans="1:32" ht="18.75" x14ac:dyDescent="0.3">
      <c r="A40">
        <v>209.001</v>
      </c>
      <c r="B40">
        <v>172</v>
      </c>
      <c r="C40">
        <v>4</v>
      </c>
      <c r="D40">
        <f t="shared" si="0"/>
        <v>29584</v>
      </c>
      <c r="E40">
        <f t="shared" si="1"/>
        <v>5.3423390366423593</v>
      </c>
      <c r="F40">
        <f t="shared" si="2"/>
        <v>5.1474944768134527</v>
      </c>
      <c r="G40">
        <v>4</v>
      </c>
      <c r="H40">
        <f t="shared" si="3"/>
        <v>209001</v>
      </c>
      <c r="I40">
        <f t="shared" si="4"/>
        <v>17.2</v>
      </c>
      <c r="J40">
        <v>4</v>
      </c>
      <c r="K40">
        <f t="shared" si="5"/>
        <v>-48</v>
      </c>
      <c r="L40">
        <f t="shared" si="6"/>
        <v>0</v>
      </c>
      <c r="M40">
        <f>D40-220^2</f>
        <v>-18816</v>
      </c>
      <c r="P40" s="11" t="s">
        <v>1</v>
      </c>
      <c r="Q40" s="14">
        <v>1383.6061498941219</v>
      </c>
      <c r="R40" s="14">
        <v>148.94349434644306</v>
      </c>
      <c r="S40" s="13">
        <v>9.2894701844167127</v>
      </c>
      <c r="T40" s="12">
        <v>1.4004923934523856E-14</v>
      </c>
      <c r="U40" s="12">
        <v>1087.4665800575735</v>
      </c>
      <c r="V40" s="12">
        <v>1679.7457197306703</v>
      </c>
      <c r="W40" s="8"/>
      <c r="X40" s="12" t="s">
        <v>1</v>
      </c>
      <c r="Y40" s="12">
        <v>1.3836061498941217</v>
      </c>
      <c r="Z40" s="12">
        <v>0.14894349434644302</v>
      </c>
      <c r="AA40" s="12">
        <v>9.2894701844167127</v>
      </c>
      <c r="AB40" s="12">
        <v>1.4004923934523856E-14</v>
      </c>
      <c r="AC40" s="12">
        <v>1.0874665800575736</v>
      </c>
      <c r="AD40" s="12">
        <v>1.6797457197306698</v>
      </c>
      <c r="AE40" s="12">
        <v>1.0874665800575736</v>
      </c>
      <c r="AF40" s="12">
        <v>1.6797457197306698</v>
      </c>
    </row>
    <row r="41" spans="1:32" ht="19.5" thickBot="1" x14ac:dyDescent="0.35">
      <c r="A41">
        <v>225</v>
      </c>
      <c r="B41">
        <v>132</v>
      </c>
      <c r="C41">
        <v>2</v>
      </c>
      <c r="D41">
        <f t="shared" si="0"/>
        <v>17424</v>
      </c>
      <c r="E41">
        <f t="shared" si="1"/>
        <v>5.4161004022044201</v>
      </c>
      <c r="F41">
        <f t="shared" si="2"/>
        <v>4.8828019225863706</v>
      </c>
      <c r="G41">
        <v>2</v>
      </c>
      <c r="H41">
        <f t="shared" si="3"/>
        <v>225000</v>
      </c>
      <c r="I41">
        <f t="shared" si="4"/>
        <v>13.2</v>
      </c>
      <c r="J41">
        <v>2</v>
      </c>
      <c r="K41">
        <f t="shared" si="5"/>
        <v>-88</v>
      </c>
      <c r="L41">
        <f t="shared" si="6"/>
        <v>-2</v>
      </c>
      <c r="M41">
        <f>D41-220^2</f>
        <v>-30976</v>
      </c>
      <c r="P41" s="15" t="s">
        <v>2</v>
      </c>
      <c r="Q41" s="19">
        <v>15121.336836781062</v>
      </c>
      <c r="R41" s="19">
        <v>9488.5976924299557</v>
      </c>
      <c r="S41" s="20">
        <v>1.5936324130218873</v>
      </c>
      <c r="T41" s="16">
        <v>0.11473038330406349</v>
      </c>
      <c r="U41" s="16">
        <v>-3744.537442039873</v>
      </c>
      <c r="V41" s="16">
        <v>33987.211115601996</v>
      </c>
      <c r="W41" s="8"/>
      <c r="X41" s="16" t="s">
        <v>2</v>
      </c>
      <c r="Y41" s="16">
        <v>15.121336836781071</v>
      </c>
      <c r="Z41" s="16">
        <v>9.4885976924299555</v>
      </c>
      <c r="AA41" s="16">
        <v>1.5936324130218882</v>
      </c>
      <c r="AB41" s="16">
        <v>0.1147303833040621</v>
      </c>
      <c r="AC41" s="16">
        <v>-3.7445374420398654</v>
      </c>
      <c r="AD41" s="16">
        <v>33.987211115602008</v>
      </c>
      <c r="AE41" s="16">
        <v>-3.7445374420398654</v>
      </c>
      <c r="AF41" s="16">
        <v>33.987211115602008</v>
      </c>
    </row>
    <row r="42" spans="1:32" ht="19.5" thickBot="1" x14ac:dyDescent="0.35">
      <c r="A42">
        <v>246</v>
      </c>
      <c r="B42">
        <v>154</v>
      </c>
      <c r="C42">
        <v>3</v>
      </c>
      <c r="D42">
        <f t="shared" si="0"/>
        <v>23716</v>
      </c>
      <c r="E42">
        <f t="shared" si="1"/>
        <v>5.5053315359323625</v>
      </c>
      <c r="F42">
        <f t="shared" si="2"/>
        <v>5.0369526024136295</v>
      </c>
      <c r="G42">
        <v>3</v>
      </c>
      <c r="H42">
        <f t="shared" si="3"/>
        <v>246000</v>
      </c>
      <c r="I42">
        <f t="shared" si="4"/>
        <v>15.4</v>
      </c>
      <c r="J42">
        <v>3</v>
      </c>
      <c r="K42">
        <f t="shared" si="5"/>
        <v>-66</v>
      </c>
      <c r="L42">
        <f t="shared" si="6"/>
        <v>-1</v>
      </c>
      <c r="M42">
        <f>D42-220^2</f>
        <v>-24684</v>
      </c>
      <c r="P42" s="21"/>
      <c r="Q42" s="22"/>
      <c r="R42" s="22"/>
      <c r="S42" s="22"/>
      <c r="T42" s="22"/>
      <c r="U42" s="22"/>
      <c r="V42" s="22"/>
      <c r="W42" s="23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ht="18.75" x14ac:dyDescent="0.3">
      <c r="A43">
        <v>713.5</v>
      </c>
      <c r="B43">
        <v>309</v>
      </c>
      <c r="C43">
        <v>5</v>
      </c>
      <c r="D43">
        <f t="shared" si="0"/>
        <v>95481</v>
      </c>
      <c r="E43">
        <f t="shared" si="1"/>
        <v>6.5701824369168911</v>
      </c>
      <c r="F43">
        <f t="shared" si="2"/>
        <v>5.7333412768977459</v>
      </c>
      <c r="G43">
        <v>5</v>
      </c>
      <c r="H43">
        <f t="shared" si="3"/>
        <v>713500</v>
      </c>
      <c r="I43">
        <f t="shared" si="4"/>
        <v>30.9</v>
      </c>
      <c r="J43">
        <v>5</v>
      </c>
      <c r="K43">
        <f t="shared" si="5"/>
        <v>89</v>
      </c>
      <c r="L43">
        <f t="shared" si="6"/>
        <v>1</v>
      </c>
      <c r="M43">
        <f>D43-220^2</f>
        <v>47081</v>
      </c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ht="18.75" x14ac:dyDescent="0.3">
      <c r="A44">
        <v>248</v>
      </c>
      <c r="B44">
        <v>154</v>
      </c>
      <c r="C44">
        <v>4</v>
      </c>
      <c r="D44">
        <f t="shared" si="0"/>
        <v>23716</v>
      </c>
      <c r="E44">
        <f t="shared" si="1"/>
        <v>5.5134287461649825</v>
      </c>
      <c r="F44">
        <f t="shared" si="2"/>
        <v>5.0369526024136295</v>
      </c>
      <c r="G44">
        <v>4</v>
      </c>
      <c r="H44">
        <f t="shared" si="3"/>
        <v>248000</v>
      </c>
      <c r="I44">
        <f t="shared" si="4"/>
        <v>15.4</v>
      </c>
      <c r="J44">
        <v>4</v>
      </c>
      <c r="K44">
        <f t="shared" si="5"/>
        <v>-66</v>
      </c>
      <c r="L44">
        <f t="shared" si="6"/>
        <v>0</v>
      </c>
      <c r="M44">
        <f>D44-220^2</f>
        <v>-24684</v>
      </c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ht="21" x14ac:dyDescent="0.35">
      <c r="A45">
        <v>230</v>
      </c>
      <c r="B45">
        <v>109</v>
      </c>
      <c r="C45">
        <v>3</v>
      </c>
      <c r="D45">
        <f t="shared" si="0"/>
        <v>11881</v>
      </c>
      <c r="E45">
        <f t="shared" si="1"/>
        <v>5.4380793089231956</v>
      </c>
      <c r="F45">
        <f t="shared" si="2"/>
        <v>4.6913478822291435</v>
      </c>
      <c r="G45">
        <v>3</v>
      </c>
      <c r="H45">
        <f t="shared" si="3"/>
        <v>230000</v>
      </c>
      <c r="I45">
        <f t="shared" si="4"/>
        <v>10.9</v>
      </c>
      <c r="J45">
        <v>3</v>
      </c>
      <c r="K45">
        <f t="shared" si="5"/>
        <v>-111</v>
      </c>
      <c r="L45">
        <f t="shared" si="6"/>
        <v>-1</v>
      </c>
      <c r="M45">
        <f>D45-220^2</f>
        <v>-36519</v>
      </c>
      <c r="P45" s="56" t="s">
        <v>50</v>
      </c>
      <c r="Q45" s="56"/>
      <c r="R45" s="34"/>
      <c r="S45" s="34" t="s">
        <v>56</v>
      </c>
      <c r="T45" s="34"/>
      <c r="U45" s="34"/>
      <c r="V45" s="34"/>
      <c r="W45" s="34"/>
    </row>
    <row r="46" spans="1:32" ht="18.75" x14ac:dyDescent="0.3">
      <c r="A46">
        <v>375</v>
      </c>
      <c r="B46">
        <v>213</v>
      </c>
      <c r="C46">
        <v>5</v>
      </c>
      <c r="D46">
        <f t="shared" si="0"/>
        <v>45369</v>
      </c>
      <c r="E46">
        <f t="shared" si="1"/>
        <v>5.9269260259704106</v>
      </c>
      <c r="F46">
        <f t="shared" si="2"/>
        <v>5.3612921657094255</v>
      </c>
      <c r="G46">
        <v>5</v>
      </c>
      <c r="H46">
        <f t="shared" si="3"/>
        <v>375000</v>
      </c>
      <c r="I46">
        <f t="shared" si="4"/>
        <v>21.3</v>
      </c>
      <c r="J46">
        <v>5</v>
      </c>
      <c r="K46">
        <f t="shared" si="5"/>
        <v>-7</v>
      </c>
      <c r="L46">
        <f t="shared" si="6"/>
        <v>1</v>
      </c>
      <c r="M46">
        <f>D46-220^2</f>
        <v>-3031</v>
      </c>
      <c r="P46" s="6" t="s">
        <v>5</v>
      </c>
      <c r="Q46" s="7"/>
      <c r="R46" s="7"/>
      <c r="S46" s="7"/>
      <c r="T46" s="7"/>
      <c r="U46" s="7"/>
      <c r="V46" s="7"/>
      <c r="W46" s="30"/>
    </row>
    <row r="47" spans="1:32" ht="19.5" thickBot="1" x14ac:dyDescent="0.35">
      <c r="A47">
        <v>265</v>
      </c>
      <c r="B47">
        <v>164</v>
      </c>
      <c r="C47">
        <v>3</v>
      </c>
      <c r="D47">
        <f t="shared" si="0"/>
        <v>26896</v>
      </c>
      <c r="E47">
        <f t="shared" si="1"/>
        <v>5.579729825986222</v>
      </c>
      <c r="F47">
        <f t="shared" si="2"/>
        <v>5.0998664278241987</v>
      </c>
      <c r="G47">
        <v>3</v>
      </c>
      <c r="H47">
        <f t="shared" si="3"/>
        <v>265000</v>
      </c>
      <c r="I47">
        <f t="shared" si="4"/>
        <v>16.399999999999999</v>
      </c>
      <c r="J47">
        <v>3</v>
      </c>
      <c r="K47">
        <f t="shared" si="5"/>
        <v>-56</v>
      </c>
      <c r="L47">
        <f t="shared" si="6"/>
        <v>-1</v>
      </c>
      <c r="M47">
        <f>D47-220^2</f>
        <v>-21504</v>
      </c>
      <c r="P47" s="6"/>
      <c r="Q47" s="7"/>
      <c r="R47" s="7"/>
      <c r="S47" s="54" t="s">
        <v>49</v>
      </c>
      <c r="T47" s="54"/>
      <c r="U47" s="7"/>
      <c r="V47" s="7"/>
      <c r="W47" s="30"/>
    </row>
    <row r="48" spans="1:32" ht="30.75" customHeight="1" x14ac:dyDescent="0.3">
      <c r="A48">
        <v>313</v>
      </c>
      <c r="B48">
        <v>257</v>
      </c>
      <c r="C48">
        <v>3</v>
      </c>
      <c r="D48">
        <f t="shared" si="0"/>
        <v>66049</v>
      </c>
      <c r="E48">
        <f t="shared" si="1"/>
        <v>5.7462031905401529</v>
      </c>
      <c r="F48">
        <f t="shared" si="2"/>
        <v>5.5490760848952201</v>
      </c>
      <c r="G48">
        <v>3</v>
      </c>
      <c r="H48">
        <f t="shared" si="3"/>
        <v>313000</v>
      </c>
      <c r="I48">
        <f t="shared" si="4"/>
        <v>25.7</v>
      </c>
      <c r="J48">
        <v>3</v>
      </c>
      <c r="K48">
        <f t="shared" si="5"/>
        <v>37</v>
      </c>
      <c r="L48">
        <f t="shared" si="6"/>
        <v>-1</v>
      </c>
      <c r="M48">
        <f>D48-220^2</f>
        <v>17649</v>
      </c>
      <c r="P48" s="9" t="s">
        <v>6</v>
      </c>
      <c r="Q48" s="10"/>
      <c r="R48" s="7"/>
      <c r="S48" s="7"/>
      <c r="T48" s="29">
        <f>Q62+Q63*226+Q64*4</f>
        <v>353.89483694187788</v>
      </c>
      <c r="U48" s="7"/>
      <c r="V48" s="7"/>
      <c r="W48" s="30"/>
    </row>
    <row r="49" spans="1:23" ht="18.75" x14ac:dyDescent="0.3">
      <c r="A49">
        <v>417.5</v>
      </c>
      <c r="B49">
        <v>347</v>
      </c>
      <c r="C49">
        <v>4</v>
      </c>
      <c r="D49">
        <f t="shared" si="0"/>
        <v>120409</v>
      </c>
      <c r="E49">
        <f t="shared" si="1"/>
        <v>6.0342845442909105</v>
      </c>
      <c r="F49">
        <f t="shared" si="2"/>
        <v>5.8493247799468593</v>
      </c>
      <c r="G49">
        <v>4</v>
      </c>
      <c r="H49">
        <f t="shared" si="3"/>
        <v>417500</v>
      </c>
      <c r="I49">
        <f t="shared" si="4"/>
        <v>34.700000000000003</v>
      </c>
      <c r="J49">
        <v>4</v>
      </c>
      <c r="K49">
        <f t="shared" si="5"/>
        <v>127</v>
      </c>
      <c r="L49">
        <f t="shared" si="6"/>
        <v>0</v>
      </c>
      <c r="M49">
        <f>D49-220^2</f>
        <v>72009</v>
      </c>
      <c r="P49" s="11" t="s">
        <v>7</v>
      </c>
      <c r="Q49" s="12">
        <v>0.794906944524432</v>
      </c>
      <c r="R49" s="7"/>
      <c r="S49" s="54" t="s">
        <v>33</v>
      </c>
      <c r="T49" s="54"/>
      <c r="U49" s="7"/>
      <c r="V49" s="7"/>
      <c r="W49" s="30"/>
    </row>
    <row r="50" spans="1:23" ht="18.75" x14ac:dyDescent="0.3">
      <c r="A50">
        <v>253</v>
      </c>
      <c r="B50">
        <v>143</v>
      </c>
      <c r="C50">
        <v>3</v>
      </c>
      <c r="D50">
        <f t="shared" si="0"/>
        <v>20449</v>
      </c>
      <c r="E50">
        <f t="shared" si="1"/>
        <v>5.5333894887275203</v>
      </c>
      <c r="F50">
        <f t="shared" si="2"/>
        <v>4.962844630259907</v>
      </c>
      <c r="G50">
        <v>3</v>
      </c>
      <c r="H50">
        <f t="shared" si="3"/>
        <v>253000</v>
      </c>
      <c r="I50">
        <f t="shared" si="4"/>
        <v>14.3</v>
      </c>
      <c r="J50">
        <v>3</v>
      </c>
      <c r="K50">
        <f t="shared" si="5"/>
        <v>-77</v>
      </c>
      <c r="L50">
        <f t="shared" si="6"/>
        <v>-1</v>
      </c>
      <c r="M50">
        <f>D50-220^2</f>
        <v>-27951</v>
      </c>
      <c r="P50" s="11" t="s">
        <v>8</v>
      </c>
      <c r="Q50" s="31">
        <v>0.63187705045316833</v>
      </c>
      <c r="R50" s="7"/>
      <c r="S50" s="7"/>
      <c r="T50" s="7"/>
      <c r="U50" s="7"/>
      <c r="V50" s="7"/>
      <c r="W50" s="30"/>
    </row>
    <row r="51" spans="1:23" ht="18.75" x14ac:dyDescent="0.3">
      <c r="A51">
        <v>315</v>
      </c>
      <c r="B51">
        <v>152</v>
      </c>
      <c r="C51">
        <v>4</v>
      </c>
      <c r="D51">
        <f t="shared" si="0"/>
        <v>23104</v>
      </c>
      <c r="E51">
        <f t="shared" si="1"/>
        <v>5.7525726388256331</v>
      </c>
      <c r="F51">
        <f t="shared" si="2"/>
        <v>5.0238805208462765</v>
      </c>
      <c r="G51">
        <v>4</v>
      </c>
      <c r="H51">
        <f t="shared" si="3"/>
        <v>315000</v>
      </c>
      <c r="I51">
        <f t="shared" si="4"/>
        <v>15.2</v>
      </c>
      <c r="J51">
        <v>4</v>
      </c>
      <c r="K51">
        <f t="shared" si="5"/>
        <v>-68</v>
      </c>
      <c r="L51">
        <f t="shared" si="6"/>
        <v>0</v>
      </c>
      <c r="M51">
        <f>D51-220^2</f>
        <v>-25296</v>
      </c>
      <c r="P51" s="11" t="s">
        <v>9</v>
      </c>
      <c r="Q51" s="12">
        <v>0.62321533399324291</v>
      </c>
      <c r="R51" s="7"/>
      <c r="S51" s="7"/>
      <c r="T51" s="7"/>
      <c r="U51" s="7"/>
      <c r="V51" s="7"/>
      <c r="W51" s="30"/>
    </row>
    <row r="52" spans="1:23" ht="18.75" x14ac:dyDescent="0.3">
      <c r="A52">
        <v>264</v>
      </c>
      <c r="B52">
        <v>183</v>
      </c>
      <c r="C52">
        <v>3</v>
      </c>
      <c r="D52">
        <f t="shared" si="0"/>
        <v>33489</v>
      </c>
      <c r="E52">
        <f t="shared" si="1"/>
        <v>5.575949103146316</v>
      </c>
      <c r="F52">
        <f t="shared" si="2"/>
        <v>5.2094861528414214</v>
      </c>
      <c r="G52">
        <v>3</v>
      </c>
      <c r="H52">
        <f t="shared" si="3"/>
        <v>264000</v>
      </c>
      <c r="I52">
        <f t="shared" si="4"/>
        <v>18.3</v>
      </c>
      <c r="J52">
        <v>3</v>
      </c>
      <c r="K52">
        <f t="shared" si="5"/>
        <v>-37</v>
      </c>
      <c r="L52">
        <f t="shared" si="6"/>
        <v>-1</v>
      </c>
      <c r="M52">
        <f>D52-220^2</f>
        <v>-14911</v>
      </c>
      <c r="P52" s="11" t="s">
        <v>10</v>
      </c>
      <c r="Q52" s="12">
        <v>63.048376275968323</v>
      </c>
      <c r="R52" s="7"/>
      <c r="S52" s="7"/>
      <c r="T52" s="7"/>
      <c r="U52" s="7"/>
      <c r="V52" s="7"/>
      <c r="W52" s="30"/>
    </row>
    <row r="53" spans="1:23" ht="19.5" thickBot="1" x14ac:dyDescent="0.35">
      <c r="A53">
        <v>255</v>
      </c>
      <c r="B53">
        <v>137</v>
      </c>
      <c r="C53">
        <v>2</v>
      </c>
      <c r="D53">
        <f t="shared" si="0"/>
        <v>18769</v>
      </c>
      <c r="E53">
        <f t="shared" si="1"/>
        <v>5.5412635451584258</v>
      </c>
      <c r="F53">
        <f t="shared" si="2"/>
        <v>4.9199809258281251</v>
      </c>
      <c r="G53">
        <v>2</v>
      </c>
      <c r="H53">
        <f t="shared" si="3"/>
        <v>255000</v>
      </c>
      <c r="I53">
        <f t="shared" si="4"/>
        <v>13.7</v>
      </c>
      <c r="J53">
        <v>2</v>
      </c>
      <c r="K53">
        <f t="shared" si="5"/>
        <v>-83</v>
      </c>
      <c r="L53">
        <f t="shared" si="6"/>
        <v>-2</v>
      </c>
      <c r="M53">
        <f>D53-220^2</f>
        <v>-29631</v>
      </c>
      <c r="P53" s="15" t="s">
        <v>11</v>
      </c>
      <c r="Q53" s="16">
        <v>88</v>
      </c>
      <c r="R53" s="7"/>
      <c r="S53" s="7"/>
      <c r="T53" s="7"/>
      <c r="U53" s="7"/>
      <c r="V53" s="7"/>
      <c r="W53" s="30"/>
    </row>
    <row r="54" spans="1:23" ht="18.75" x14ac:dyDescent="0.3">
      <c r="A54">
        <v>210</v>
      </c>
      <c r="B54">
        <v>131</v>
      </c>
      <c r="C54">
        <v>3</v>
      </c>
      <c r="D54">
        <f t="shared" si="0"/>
        <v>17161</v>
      </c>
      <c r="E54">
        <f t="shared" si="1"/>
        <v>5.3471075307174685</v>
      </c>
      <c r="F54">
        <f t="shared" si="2"/>
        <v>4.8751973232011512</v>
      </c>
      <c r="G54">
        <v>3</v>
      </c>
      <c r="H54">
        <f t="shared" si="3"/>
        <v>210000</v>
      </c>
      <c r="I54">
        <f t="shared" si="4"/>
        <v>13.1</v>
      </c>
      <c r="J54">
        <v>3</v>
      </c>
      <c r="K54">
        <f t="shared" si="5"/>
        <v>-89</v>
      </c>
      <c r="L54">
        <f t="shared" si="6"/>
        <v>-1</v>
      </c>
      <c r="M54">
        <f>D54-220^2</f>
        <v>-31239</v>
      </c>
      <c r="P54" s="6"/>
      <c r="Q54" s="7"/>
      <c r="R54" s="7"/>
      <c r="S54" s="7"/>
      <c r="T54" s="7"/>
      <c r="U54" s="7"/>
      <c r="V54" s="7"/>
      <c r="W54" s="30"/>
    </row>
    <row r="55" spans="1:23" ht="19.5" thickBot="1" x14ac:dyDescent="0.35">
      <c r="A55">
        <v>180</v>
      </c>
      <c r="B55">
        <v>168</v>
      </c>
      <c r="C55">
        <v>3</v>
      </c>
      <c r="D55">
        <f t="shared" si="0"/>
        <v>28224</v>
      </c>
      <c r="E55">
        <f t="shared" si="1"/>
        <v>5.1929568508902104</v>
      </c>
      <c r="F55">
        <f t="shared" si="2"/>
        <v>5.1239639794032588</v>
      </c>
      <c r="G55">
        <v>3</v>
      </c>
      <c r="H55">
        <f t="shared" si="3"/>
        <v>180000</v>
      </c>
      <c r="I55">
        <f t="shared" si="4"/>
        <v>16.8</v>
      </c>
      <c r="J55">
        <v>3</v>
      </c>
      <c r="K55">
        <f t="shared" si="5"/>
        <v>-52</v>
      </c>
      <c r="L55">
        <f t="shared" si="6"/>
        <v>-1</v>
      </c>
      <c r="M55">
        <f>D55-220^2</f>
        <v>-20176</v>
      </c>
      <c r="P55" s="6" t="s">
        <v>12</v>
      </c>
      <c r="Q55" s="7"/>
      <c r="R55" s="7"/>
      <c r="S55" s="7"/>
      <c r="T55" s="7"/>
      <c r="U55" s="7"/>
      <c r="V55" s="7"/>
      <c r="W55" s="30"/>
    </row>
    <row r="56" spans="1:23" ht="18.75" x14ac:dyDescent="0.3">
      <c r="A56">
        <v>250</v>
      </c>
      <c r="B56">
        <v>160</v>
      </c>
      <c r="C56">
        <v>3</v>
      </c>
      <c r="D56">
        <f t="shared" si="0"/>
        <v>25600</v>
      </c>
      <c r="E56">
        <f t="shared" si="1"/>
        <v>5.521460917862246</v>
      </c>
      <c r="F56">
        <f t="shared" si="2"/>
        <v>5.0751738152338266</v>
      </c>
      <c r="G56">
        <v>3</v>
      </c>
      <c r="H56">
        <f t="shared" si="3"/>
        <v>250000</v>
      </c>
      <c r="I56">
        <f t="shared" si="4"/>
        <v>16</v>
      </c>
      <c r="J56">
        <v>3</v>
      </c>
      <c r="K56">
        <f t="shared" si="5"/>
        <v>-60</v>
      </c>
      <c r="L56">
        <f t="shared" si="6"/>
        <v>-1</v>
      </c>
      <c r="M56">
        <f>D56-220^2</f>
        <v>-22800</v>
      </c>
      <c r="P56" s="17"/>
      <c r="Q56" s="18" t="s">
        <v>17</v>
      </c>
      <c r="R56" s="18" t="s">
        <v>18</v>
      </c>
      <c r="S56" s="18" t="s">
        <v>19</v>
      </c>
      <c r="T56" s="18" t="s">
        <v>20</v>
      </c>
      <c r="U56" s="18" t="s">
        <v>21</v>
      </c>
      <c r="V56" s="7"/>
      <c r="W56" s="30"/>
    </row>
    <row r="57" spans="1:23" ht="18.75" x14ac:dyDescent="0.3">
      <c r="A57">
        <v>250</v>
      </c>
      <c r="B57">
        <v>165</v>
      </c>
      <c r="C57">
        <v>4</v>
      </c>
      <c r="D57">
        <f t="shared" si="0"/>
        <v>27225</v>
      </c>
      <c r="E57">
        <f t="shared" si="1"/>
        <v>5.521460917862246</v>
      </c>
      <c r="F57">
        <f t="shared" si="2"/>
        <v>5.1059454739005803</v>
      </c>
      <c r="G57">
        <v>4</v>
      </c>
      <c r="H57">
        <f t="shared" si="3"/>
        <v>250000</v>
      </c>
      <c r="I57">
        <f t="shared" si="4"/>
        <v>16.5</v>
      </c>
      <c r="J57">
        <v>4</v>
      </c>
      <c r="K57">
        <f t="shared" si="5"/>
        <v>-55</v>
      </c>
      <c r="L57">
        <f t="shared" si="6"/>
        <v>0</v>
      </c>
      <c r="M57">
        <f>D57-220^2</f>
        <v>-21175</v>
      </c>
      <c r="P57" s="11" t="s">
        <v>13</v>
      </c>
      <c r="Q57" s="12">
        <v>2</v>
      </c>
      <c r="R57" s="12">
        <v>579971.19942883065</v>
      </c>
      <c r="S57" s="12">
        <v>289985.59971441532</v>
      </c>
      <c r="T57" s="31">
        <v>72.950558168999081</v>
      </c>
      <c r="U57" s="12">
        <v>3.5867239857367711E-19</v>
      </c>
      <c r="V57" s="7"/>
      <c r="W57" s="30"/>
    </row>
    <row r="58" spans="1:23" ht="18.75" x14ac:dyDescent="0.3">
      <c r="A58">
        <v>209</v>
      </c>
      <c r="B58">
        <v>156</v>
      </c>
      <c r="C58">
        <v>4</v>
      </c>
      <c r="D58">
        <f t="shared" si="0"/>
        <v>24336</v>
      </c>
      <c r="E58">
        <f t="shared" si="1"/>
        <v>5.3423342519648109</v>
      </c>
      <c r="F58">
        <f t="shared" si="2"/>
        <v>5.0498560072495371</v>
      </c>
      <c r="G58">
        <v>4</v>
      </c>
      <c r="H58">
        <f t="shared" si="3"/>
        <v>209000</v>
      </c>
      <c r="I58">
        <f t="shared" si="4"/>
        <v>15.6</v>
      </c>
      <c r="J58">
        <v>4</v>
      </c>
      <c r="K58">
        <f t="shared" si="5"/>
        <v>-64</v>
      </c>
      <c r="L58">
        <f t="shared" si="6"/>
        <v>0</v>
      </c>
      <c r="M58">
        <f>D58-220^2</f>
        <v>-24064</v>
      </c>
      <c r="P58" s="11" t="s">
        <v>14</v>
      </c>
      <c r="Q58" s="12">
        <v>85</v>
      </c>
      <c r="R58" s="12">
        <v>337883.30883806723</v>
      </c>
      <c r="S58" s="12">
        <v>3975.0977510360849</v>
      </c>
      <c r="T58" s="12"/>
      <c r="U58" s="12"/>
      <c r="V58" s="7"/>
      <c r="W58" s="30"/>
    </row>
    <row r="59" spans="1:23" ht="19.5" thickBot="1" x14ac:dyDescent="0.35">
      <c r="A59">
        <v>258</v>
      </c>
      <c r="B59">
        <v>172</v>
      </c>
      <c r="C59">
        <v>4</v>
      </c>
      <c r="D59">
        <f t="shared" si="0"/>
        <v>29584</v>
      </c>
      <c r="E59">
        <f t="shared" si="1"/>
        <v>5.5529595849216173</v>
      </c>
      <c r="F59">
        <f t="shared" si="2"/>
        <v>5.1474944768134527</v>
      </c>
      <c r="G59">
        <v>4</v>
      </c>
      <c r="H59">
        <f t="shared" si="3"/>
        <v>258000</v>
      </c>
      <c r="I59">
        <f t="shared" si="4"/>
        <v>17.2</v>
      </c>
      <c r="J59">
        <v>4</v>
      </c>
      <c r="K59">
        <f t="shared" si="5"/>
        <v>-48</v>
      </c>
      <c r="L59">
        <f t="shared" si="6"/>
        <v>0</v>
      </c>
      <c r="M59">
        <f>D59-220^2</f>
        <v>-18816</v>
      </c>
      <c r="P59" s="15" t="s">
        <v>15</v>
      </c>
      <c r="Q59" s="16">
        <v>87</v>
      </c>
      <c r="R59" s="16">
        <v>917854.50826689787</v>
      </c>
      <c r="S59" s="16"/>
      <c r="T59" s="16"/>
      <c r="U59" s="16"/>
      <c r="V59" s="7"/>
      <c r="W59" s="30"/>
    </row>
    <row r="60" spans="1:23" ht="19.5" thickBot="1" x14ac:dyDescent="0.35">
      <c r="A60">
        <v>289</v>
      </c>
      <c r="B60">
        <v>179</v>
      </c>
      <c r="C60">
        <v>3</v>
      </c>
      <c r="D60">
        <f t="shared" si="0"/>
        <v>32041</v>
      </c>
      <c r="E60">
        <f t="shared" si="1"/>
        <v>5.6664266881124323</v>
      </c>
      <c r="F60">
        <f t="shared" si="2"/>
        <v>5.1873858058407549</v>
      </c>
      <c r="G60">
        <v>3</v>
      </c>
      <c r="H60">
        <f t="shared" si="3"/>
        <v>289000</v>
      </c>
      <c r="I60">
        <f t="shared" si="4"/>
        <v>17.899999999999999</v>
      </c>
      <c r="J60">
        <v>3</v>
      </c>
      <c r="K60">
        <f t="shared" si="5"/>
        <v>-41</v>
      </c>
      <c r="L60">
        <f t="shared" si="6"/>
        <v>-1</v>
      </c>
      <c r="M60">
        <f>D60-220^2</f>
        <v>-16359</v>
      </c>
      <c r="P60" s="6"/>
      <c r="Q60" s="7"/>
      <c r="R60" s="7"/>
      <c r="S60" s="7"/>
      <c r="T60" s="7"/>
      <c r="U60" s="7"/>
      <c r="V60" s="7"/>
      <c r="W60" s="30"/>
    </row>
    <row r="61" spans="1:23" ht="18.75" x14ac:dyDescent="0.3">
      <c r="A61">
        <v>316</v>
      </c>
      <c r="B61">
        <v>218</v>
      </c>
      <c r="C61">
        <v>4</v>
      </c>
      <c r="D61">
        <f t="shared" si="0"/>
        <v>47524</v>
      </c>
      <c r="E61">
        <f t="shared" si="1"/>
        <v>5.7557422135869123</v>
      </c>
      <c r="F61">
        <f t="shared" si="2"/>
        <v>5.3844950627890888</v>
      </c>
      <c r="G61">
        <v>4</v>
      </c>
      <c r="H61">
        <f t="shared" si="3"/>
        <v>316000</v>
      </c>
      <c r="I61">
        <f t="shared" si="4"/>
        <v>21.8</v>
      </c>
      <c r="J61">
        <v>4</v>
      </c>
      <c r="K61">
        <f t="shared" si="5"/>
        <v>-2</v>
      </c>
      <c r="L61">
        <f t="shared" si="6"/>
        <v>0</v>
      </c>
      <c r="M61">
        <f>D61-220^2</f>
        <v>-876</v>
      </c>
      <c r="P61" s="17"/>
      <c r="Q61" s="18" t="s">
        <v>22</v>
      </c>
      <c r="R61" s="18" t="s">
        <v>10</v>
      </c>
      <c r="S61" s="18" t="s">
        <v>23</v>
      </c>
      <c r="T61" s="18" t="s">
        <v>24</v>
      </c>
      <c r="U61" s="18" t="s">
        <v>25</v>
      </c>
      <c r="V61" s="18" t="s">
        <v>26</v>
      </c>
      <c r="W61" s="30"/>
    </row>
    <row r="62" spans="1:23" ht="18.75" x14ac:dyDescent="0.3">
      <c r="A62">
        <v>225</v>
      </c>
      <c r="B62">
        <v>146</v>
      </c>
      <c r="C62">
        <v>3</v>
      </c>
      <c r="D62">
        <f t="shared" si="0"/>
        <v>21316</v>
      </c>
      <c r="E62">
        <f t="shared" si="1"/>
        <v>5.4161004022044201</v>
      </c>
      <c r="F62">
        <f t="shared" si="2"/>
        <v>4.9836066217083363</v>
      </c>
      <c r="G62">
        <v>3</v>
      </c>
      <c r="H62">
        <f t="shared" si="3"/>
        <v>225000</v>
      </c>
      <c r="I62">
        <f t="shared" si="4"/>
        <v>14.6</v>
      </c>
      <c r="J62">
        <v>3</v>
      </c>
      <c r="K62">
        <f t="shared" si="5"/>
        <v>-74</v>
      </c>
      <c r="L62">
        <f t="shared" si="6"/>
        <v>-1</v>
      </c>
      <c r="M62">
        <f>D62-220^2</f>
        <v>-27084</v>
      </c>
      <c r="P62" s="11" t="s">
        <v>16</v>
      </c>
      <c r="Q62" s="12">
        <v>-19.285500281317866</v>
      </c>
      <c r="R62" s="12">
        <v>31.047528497224732</v>
      </c>
      <c r="S62" s="31">
        <v>-0.62116056300718925</v>
      </c>
      <c r="T62" s="12">
        <v>0.53615623201275131</v>
      </c>
      <c r="U62" s="12">
        <v>-81.016304798834398</v>
      </c>
      <c r="V62" s="12">
        <v>42.445304236198666</v>
      </c>
      <c r="W62" s="30"/>
    </row>
    <row r="63" spans="1:23" ht="18.75" x14ac:dyDescent="0.3">
      <c r="A63">
        <v>266</v>
      </c>
      <c r="B63">
        <v>155</v>
      </c>
      <c r="C63">
        <v>4</v>
      </c>
      <c r="D63">
        <f t="shared" si="0"/>
        <v>24025</v>
      </c>
      <c r="E63">
        <f t="shared" si="1"/>
        <v>5.5834963087816991</v>
      </c>
      <c r="F63">
        <f t="shared" si="2"/>
        <v>5.0434251169192468</v>
      </c>
      <c r="G63">
        <v>4</v>
      </c>
      <c r="H63">
        <f t="shared" si="3"/>
        <v>266000</v>
      </c>
      <c r="I63">
        <f t="shared" si="4"/>
        <v>15.5</v>
      </c>
      <c r="J63">
        <v>4</v>
      </c>
      <c r="K63">
        <f t="shared" si="5"/>
        <v>-65</v>
      </c>
      <c r="L63">
        <f t="shared" si="6"/>
        <v>0</v>
      </c>
      <c r="M63">
        <f>D63-220^2</f>
        <v>-24375</v>
      </c>
      <c r="P63" s="11" t="s">
        <v>1</v>
      </c>
      <c r="Q63" s="12">
        <v>1.3836061498941217</v>
      </c>
      <c r="R63" s="12">
        <v>0.14894349434644302</v>
      </c>
      <c r="S63" s="31">
        <v>9.2894701844167127</v>
      </c>
      <c r="T63" s="12">
        <v>1.4004923934523856E-14</v>
      </c>
      <c r="U63" s="12">
        <v>1.0874665800575736</v>
      </c>
      <c r="V63" s="12">
        <v>1.6797457197306698</v>
      </c>
      <c r="W63" s="30"/>
    </row>
    <row r="64" spans="1:23" ht="19.5" thickBot="1" x14ac:dyDescent="0.35">
      <c r="A64">
        <v>310</v>
      </c>
      <c r="B64">
        <v>129</v>
      </c>
      <c r="C64">
        <v>6</v>
      </c>
      <c r="D64">
        <f t="shared" si="0"/>
        <v>16641</v>
      </c>
      <c r="E64">
        <f t="shared" si="1"/>
        <v>5.7365722974791922</v>
      </c>
      <c r="F64">
        <f t="shared" si="2"/>
        <v>4.8598124043616719</v>
      </c>
      <c r="G64">
        <v>6</v>
      </c>
      <c r="H64">
        <f t="shared" si="3"/>
        <v>310000</v>
      </c>
      <c r="I64">
        <f t="shared" si="4"/>
        <v>12.9</v>
      </c>
      <c r="J64">
        <v>6</v>
      </c>
      <c r="K64">
        <f t="shared" si="5"/>
        <v>-91</v>
      </c>
      <c r="L64">
        <f t="shared" si="6"/>
        <v>2</v>
      </c>
      <c r="M64">
        <f>D64-220^2</f>
        <v>-31759</v>
      </c>
      <c r="P64" s="15" t="s">
        <v>2</v>
      </c>
      <c r="Q64" s="16">
        <v>15.121336836781071</v>
      </c>
      <c r="R64" s="16">
        <v>9.4885976924299555</v>
      </c>
      <c r="S64" s="32">
        <v>1.5936324130218882</v>
      </c>
      <c r="T64" s="16">
        <v>0.1147303833040621</v>
      </c>
      <c r="U64" s="16">
        <v>-3.7445374420398654</v>
      </c>
      <c r="V64" s="16">
        <v>33.987211115602008</v>
      </c>
      <c r="W64" s="30"/>
    </row>
    <row r="65" spans="1:24" x14ac:dyDescent="0.25">
      <c r="A65">
        <v>471.25</v>
      </c>
      <c r="B65">
        <v>243</v>
      </c>
      <c r="C65">
        <v>5</v>
      </c>
      <c r="D65">
        <f t="shared" si="0"/>
        <v>59049</v>
      </c>
      <c r="E65">
        <f t="shared" si="1"/>
        <v>6.1553887387622206</v>
      </c>
      <c r="F65">
        <f t="shared" si="2"/>
        <v>5.4930614433405482</v>
      </c>
      <c r="G65">
        <v>5</v>
      </c>
      <c r="H65">
        <f t="shared" si="3"/>
        <v>471250</v>
      </c>
      <c r="I65">
        <f t="shared" si="4"/>
        <v>24.3</v>
      </c>
      <c r="J65">
        <v>5</v>
      </c>
      <c r="K65">
        <f t="shared" si="5"/>
        <v>23</v>
      </c>
      <c r="L65">
        <f t="shared" si="6"/>
        <v>1</v>
      </c>
      <c r="M65">
        <f>D65-220^2</f>
        <v>10649</v>
      </c>
    </row>
    <row r="66" spans="1:24" ht="18.75" x14ac:dyDescent="0.3">
      <c r="A66">
        <v>335</v>
      </c>
      <c r="B66">
        <v>216</v>
      </c>
      <c r="C66">
        <v>4</v>
      </c>
      <c r="D66">
        <f t="shared" si="0"/>
        <v>46656</v>
      </c>
      <c r="E66">
        <f t="shared" si="1"/>
        <v>5.8141305318250662</v>
      </c>
      <c r="F66">
        <f t="shared" si="2"/>
        <v>5.3752784076841653</v>
      </c>
      <c r="G66">
        <v>4</v>
      </c>
      <c r="H66">
        <f t="shared" si="3"/>
        <v>335000</v>
      </c>
      <c r="I66">
        <f t="shared" si="4"/>
        <v>21.6</v>
      </c>
      <c r="J66">
        <v>4</v>
      </c>
      <c r="K66">
        <f t="shared" si="5"/>
        <v>-4</v>
      </c>
      <c r="L66">
        <f t="shared" si="6"/>
        <v>0</v>
      </c>
      <c r="M66">
        <f>D66-220^2</f>
        <v>-1744</v>
      </c>
      <c r="P66" s="30" t="s">
        <v>5</v>
      </c>
      <c r="Q66" s="30"/>
      <c r="R66" s="30"/>
      <c r="S66" s="30"/>
      <c r="T66" s="30"/>
      <c r="U66" s="30"/>
      <c r="V66" s="30"/>
      <c r="W66" s="30"/>
      <c r="X66" s="30"/>
    </row>
    <row r="67" spans="1:24" ht="19.5" thickBot="1" x14ac:dyDescent="0.35">
      <c r="A67">
        <v>495</v>
      </c>
      <c r="B67">
        <v>245</v>
      </c>
      <c r="C67">
        <v>4</v>
      </c>
      <c r="D67">
        <f t="shared" ref="D67:D89" si="7">B67^2</f>
        <v>60025</v>
      </c>
      <c r="E67">
        <f t="shared" ref="E67:E89" si="8">LN(A67)</f>
        <v>6.2045577625686903</v>
      </c>
      <c r="F67">
        <f t="shared" ref="F67:F89" si="9">LN(B67)</f>
        <v>5.5012582105447274</v>
      </c>
      <c r="G67">
        <v>4</v>
      </c>
      <c r="H67">
        <f t="shared" ref="H67:H89" si="10">A67*1000</f>
        <v>495000</v>
      </c>
      <c r="I67">
        <f t="shared" ref="I67:I89" si="11">B67/10</f>
        <v>24.5</v>
      </c>
      <c r="J67">
        <v>4</v>
      </c>
      <c r="K67">
        <f t="shared" ref="K67:K89" si="12">B67-220</f>
        <v>25</v>
      </c>
      <c r="L67">
        <f t="shared" ref="L67:L89" si="13">C67-4</f>
        <v>0</v>
      </c>
      <c r="M67">
        <f>D67-220^2</f>
        <v>11625</v>
      </c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18.75" x14ac:dyDescent="0.3">
      <c r="A68">
        <v>279.5</v>
      </c>
      <c r="B68">
        <v>178</v>
      </c>
      <c r="C68">
        <v>4</v>
      </c>
      <c r="D68">
        <f t="shared" si="7"/>
        <v>31684</v>
      </c>
      <c r="E68">
        <f t="shared" si="8"/>
        <v>5.6330022925951537</v>
      </c>
      <c r="F68">
        <f t="shared" si="9"/>
        <v>5.181783550292085</v>
      </c>
      <c r="G68">
        <v>4</v>
      </c>
      <c r="H68">
        <f t="shared" si="10"/>
        <v>279500</v>
      </c>
      <c r="I68">
        <f t="shared" si="11"/>
        <v>17.8</v>
      </c>
      <c r="J68">
        <v>4</v>
      </c>
      <c r="K68">
        <f t="shared" si="12"/>
        <v>-42</v>
      </c>
      <c r="L68">
        <f t="shared" si="13"/>
        <v>0</v>
      </c>
      <c r="M68">
        <f>D68-220^2</f>
        <v>-16716</v>
      </c>
      <c r="P68" s="10" t="s">
        <v>6</v>
      </c>
      <c r="Q68" s="10"/>
      <c r="R68" s="30"/>
      <c r="S68" s="30"/>
      <c r="T68" s="30"/>
      <c r="U68" s="30"/>
      <c r="V68" s="30"/>
      <c r="W68" s="30"/>
      <c r="X68" s="30"/>
    </row>
    <row r="69" spans="1:24" ht="18.75" x14ac:dyDescent="0.3">
      <c r="A69">
        <v>380</v>
      </c>
      <c r="B69">
        <v>241</v>
      </c>
      <c r="C69">
        <v>4</v>
      </c>
      <c r="D69">
        <f t="shared" si="7"/>
        <v>58081</v>
      </c>
      <c r="E69">
        <f t="shared" si="8"/>
        <v>5.9401712527204316</v>
      </c>
      <c r="F69">
        <f t="shared" si="9"/>
        <v>5.4847969334906548</v>
      </c>
      <c r="G69">
        <v>4</v>
      </c>
      <c r="H69">
        <f t="shared" si="10"/>
        <v>380000</v>
      </c>
      <c r="I69">
        <f t="shared" si="11"/>
        <v>24.1</v>
      </c>
      <c r="J69">
        <v>4</v>
      </c>
      <c r="K69">
        <f t="shared" si="12"/>
        <v>21</v>
      </c>
      <c r="L69">
        <f t="shared" si="13"/>
        <v>0</v>
      </c>
      <c r="M69">
        <f>D69-220^2</f>
        <v>9681</v>
      </c>
      <c r="P69" s="12" t="s">
        <v>7</v>
      </c>
      <c r="Q69" s="12">
        <v>0.794906944524432</v>
      </c>
      <c r="R69" s="30"/>
      <c r="S69" s="30"/>
      <c r="T69" s="30"/>
      <c r="U69" s="30"/>
      <c r="V69" s="30"/>
      <c r="W69" s="30"/>
      <c r="X69" s="30"/>
    </row>
    <row r="70" spans="1:24" ht="18.75" x14ac:dyDescent="0.3">
      <c r="A70">
        <v>325</v>
      </c>
      <c r="B70">
        <v>252</v>
      </c>
      <c r="C70">
        <v>4</v>
      </c>
      <c r="D70">
        <f t="shared" si="7"/>
        <v>63504</v>
      </c>
      <c r="E70">
        <f t="shared" si="8"/>
        <v>5.7838251823297373</v>
      </c>
      <c r="F70">
        <f t="shared" si="9"/>
        <v>5.5294290875114234</v>
      </c>
      <c r="G70">
        <v>4</v>
      </c>
      <c r="H70">
        <f t="shared" si="10"/>
        <v>325000</v>
      </c>
      <c r="I70">
        <f t="shared" si="11"/>
        <v>25.2</v>
      </c>
      <c r="J70">
        <v>4</v>
      </c>
      <c r="K70">
        <f t="shared" si="12"/>
        <v>32</v>
      </c>
      <c r="L70">
        <f t="shared" si="13"/>
        <v>0</v>
      </c>
      <c r="M70">
        <f>D70-220^2</f>
        <v>15104</v>
      </c>
      <c r="P70" s="12" t="s">
        <v>8</v>
      </c>
      <c r="Q70" s="12">
        <v>0.63187705045316833</v>
      </c>
      <c r="R70" s="30"/>
      <c r="S70" s="30"/>
      <c r="T70" s="30"/>
      <c r="U70" s="30"/>
      <c r="V70" s="30"/>
      <c r="W70" s="30"/>
      <c r="X70" s="30"/>
    </row>
    <row r="71" spans="1:24" ht="18.75" x14ac:dyDescent="0.3">
      <c r="A71">
        <v>220</v>
      </c>
      <c r="B71">
        <v>147</v>
      </c>
      <c r="C71">
        <v>3</v>
      </c>
      <c r="D71">
        <f t="shared" si="7"/>
        <v>21609</v>
      </c>
      <c r="E71">
        <f t="shared" si="8"/>
        <v>5.393627546352362</v>
      </c>
      <c r="F71">
        <f t="shared" si="9"/>
        <v>4.990432586778736</v>
      </c>
      <c r="G71">
        <v>3</v>
      </c>
      <c r="H71">
        <f t="shared" si="10"/>
        <v>220000</v>
      </c>
      <c r="I71">
        <f t="shared" si="11"/>
        <v>14.7</v>
      </c>
      <c r="J71">
        <v>3</v>
      </c>
      <c r="K71">
        <f t="shared" si="12"/>
        <v>-73</v>
      </c>
      <c r="L71">
        <f t="shared" si="13"/>
        <v>-1</v>
      </c>
      <c r="M71">
        <f>D71-220^2</f>
        <v>-26791</v>
      </c>
      <c r="P71" s="12" t="s">
        <v>9</v>
      </c>
      <c r="Q71" s="12">
        <v>0.62321533399324291</v>
      </c>
      <c r="R71" s="30"/>
      <c r="S71" s="30"/>
      <c r="T71" s="30"/>
      <c r="U71" s="30"/>
      <c r="V71" s="30"/>
      <c r="W71" s="30"/>
      <c r="X71" s="30"/>
    </row>
    <row r="72" spans="1:24" ht="18.75" x14ac:dyDescent="0.3">
      <c r="A72">
        <v>215</v>
      </c>
      <c r="B72">
        <v>157</v>
      </c>
      <c r="C72">
        <v>3</v>
      </c>
      <c r="D72">
        <f t="shared" si="7"/>
        <v>24649</v>
      </c>
      <c r="E72">
        <f t="shared" si="8"/>
        <v>5.3706380281276624</v>
      </c>
      <c r="F72">
        <f t="shared" si="9"/>
        <v>5.0562458053483077</v>
      </c>
      <c r="G72">
        <v>3</v>
      </c>
      <c r="H72">
        <f t="shared" si="10"/>
        <v>215000</v>
      </c>
      <c r="I72">
        <f t="shared" si="11"/>
        <v>15.7</v>
      </c>
      <c r="J72">
        <v>3</v>
      </c>
      <c r="K72">
        <f t="shared" si="12"/>
        <v>-63</v>
      </c>
      <c r="L72">
        <f t="shared" si="13"/>
        <v>-1</v>
      </c>
      <c r="M72">
        <f>D72-220^2</f>
        <v>-23751</v>
      </c>
      <c r="P72" s="12" t="s">
        <v>10</v>
      </c>
      <c r="Q72" s="12">
        <v>63.048376275968323</v>
      </c>
      <c r="R72" s="30"/>
      <c r="S72" s="30"/>
      <c r="T72" s="30"/>
      <c r="U72" s="30"/>
      <c r="V72" s="30"/>
      <c r="W72" s="30"/>
      <c r="X72" s="30"/>
    </row>
    <row r="73" spans="1:24" ht="19.5" thickBot="1" x14ac:dyDescent="0.35">
      <c r="A73">
        <v>240</v>
      </c>
      <c r="B73">
        <v>143</v>
      </c>
      <c r="C73">
        <v>3</v>
      </c>
      <c r="D73">
        <f t="shared" si="7"/>
        <v>20449</v>
      </c>
      <c r="E73">
        <f t="shared" si="8"/>
        <v>5.4806389233419912</v>
      </c>
      <c r="F73">
        <f t="shared" si="9"/>
        <v>4.962844630259907</v>
      </c>
      <c r="G73">
        <v>3</v>
      </c>
      <c r="H73">
        <f t="shared" si="10"/>
        <v>240000</v>
      </c>
      <c r="I73">
        <f t="shared" si="11"/>
        <v>14.3</v>
      </c>
      <c r="J73">
        <v>3</v>
      </c>
      <c r="K73">
        <f t="shared" si="12"/>
        <v>-77</v>
      </c>
      <c r="L73">
        <f t="shared" si="13"/>
        <v>-1</v>
      </c>
      <c r="M73">
        <f>D73-220^2</f>
        <v>-27951</v>
      </c>
      <c r="P73" s="16" t="s">
        <v>11</v>
      </c>
      <c r="Q73" s="16">
        <v>88</v>
      </c>
      <c r="R73" s="30"/>
      <c r="S73" s="30"/>
      <c r="T73" s="30"/>
      <c r="U73" s="30"/>
      <c r="V73" s="30"/>
      <c r="W73" s="30"/>
      <c r="X73" s="30"/>
    </row>
    <row r="74" spans="1:24" ht="18.75" x14ac:dyDescent="0.3">
      <c r="A74">
        <v>725</v>
      </c>
      <c r="B74">
        <v>340</v>
      </c>
      <c r="C74">
        <v>5</v>
      </c>
      <c r="D74">
        <f t="shared" si="7"/>
        <v>115600</v>
      </c>
      <c r="E74">
        <f t="shared" si="8"/>
        <v>6.5861716548546747</v>
      </c>
      <c r="F74">
        <f t="shared" si="9"/>
        <v>5.8289456176102075</v>
      </c>
      <c r="G74">
        <v>5</v>
      </c>
      <c r="H74">
        <f t="shared" si="10"/>
        <v>725000</v>
      </c>
      <c r="I74">
        <f t="shared" si="11"/>
        <v>34</v>
      </c>
      <c r="J74">
        <v>5</v>
      </c>
      <c r="K74">
        <f t="shared" si="12"/>
        <v>120</v>
      </c>
      <c r="L74">
        <f t="shared" si="13"/>
        <v>1</v>
      </c>
      <c r="M74">
        <f>D74-220^2</f>
        <v>67200</v>
      </c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9.5" thickBot="1" x14ac:dyDescent="0.35">
      <c r="A75">
        <v>230</v>
      </c>
      <c r="B75">
        <v>161</v>
      </c>
      <c r="C75">
        <v>3</v>
      </c>
      <c r="D75">
        <f t="shared" si="7"/>
        <v>25921</v>
      </c>
      <c r="E75">
        <f t="shared" si="8"/>
        <v>5.4380793089231956</v>
      </c>
      <c r="F75">
        <f t="shared" si="9"/>
        <v>5.0814043649844631</v>
      </c>
      <c r="G75">
        <v>3</v>
      </c>
      <c r="H75">
        <f t="shared" si="10"/>
        <v>230000</v>
      </c>
      <c r="I75">
        <f t="shared" si="11"/>
        <v>16.100000000000001</v>
      </c>
      <c r="J75">
        <v>3</v>
      </c>
      <c r="K75">
        <f t="shared" si="12"/>
        <v>-59</v>
      </c>
      <c r="L75">
        <f t="shared" si="13"/>
        <v>-1</v>
      </c>
      <c r="M75">
        <f>D75-220^2</f>
        <v>-22479</v>
      </c>
      <c r="P75" s="30" t="s">
        <v>12</v>
      </c>
      <c r="Q75" s="30"/>
      <c r="R75" s="30"/>
      <c r="S75" s="30"/>
      <c r="T75" s="30"/>
      <c r="U75" s="30"/>
      <c r="V75" s="30"/>
      <c r="W75" s="30"/>
      <c r="X75" s="30"/>
    </row>
    <row r="76" spans="1:24" ht="18.75" x14ac:dyDescent="0.3">
      <c r="A76">
        <v>306</v>
      </c>
      <c r="B76">
        <v>205</v>
      </c>
      <c r="C76">
        <v>2</v>
      </c>
      <c r="D76">
        <f t="shared" si="7"/>
        <v>42025</v>
      </c>
      <c r="E76">
        <f t="shared" si="8"/>
        <v>5.7235851019523807</v>
      </c>
      <c r="F76">
        <f t="shared" si="9"/>
        <v>5.3230099791384085</v>
      </c>
      <c r="G76">
        <v>2</v>
      </c>
      <c r="H76">
        <f t="shared" si="10"/>
        <v>306000</v>
      </c>
      <c r="I76">
        <f t="shared" si="11"/>
        <v>20.5</v>
      </c>
      <c r="J76">
        <v>2</v>
      </c>
      <c r="K76">
        <f t="shared" si="12"/>
        <v>-15</v>
      </c>
      <c r="L76">
        <f t="shared" si="13"/>
        <v>-2</v>
      </c>
      <c r="M76">
        <f>D76-220^2</f>
        <v>-6375</v>
      </c>
      <c r="P76" s="18"/>
      <c r="Q76" s="18" t="s">
        <v>17</v>
      </c>
      <c r="R76" s="18" t="s">
        <v>18</v>
      </c>
      <c r="S76" s="18" t="s">
        <v>19</v>
      </c>
      <c r="T76" s="18" t="s">
        <v>20</v>
      </c>
      <c r="U76" s="18" t="s">
        <v>21</v>
      </c>
      <c r="V76" s="30"/>
      <c r="W76" s="30"/>
      <c r="X76" s="30"/>
    </row>
    <row r="77" spans="1:24" ht="18.75" x14ac:dyDescent="0.3">
      <c r="A77">
        <v>425</v>
      </c>
      <c r="B77">
        <v>140</v>
      </c>
      <c r="C77">
        <v>3</v>
      </c>
      <c r="D77">
        <f t="shared" si="7"/>
        <v>19600</v>
      </c>
      <c r="E77">
        <f t="shared" si="8"/>
        <v>6.0520891689244172</v>
      </c>
      <c r="F77">
        <f t="shared" si="9"/>
        <v>4.9416424226093039</v>
      </c>
      <c r="G77">
        <v>3</v>
      </c>
      <c r="H77">
        <f t="shared" si="10"/>
        <v>425000</v>
      </c>
      <c r="I77">
        <f t="shared" si="11"/>
        <v>14</v>
      </c>
      <c r="J77">
        <v>3</v>
      </c>
      <c r="K77">
        <f t="shared" si="12"/>
        <v>-80</v>
      </c>
      <c r="L77">
        <f t="shared" si="13"/>
        <v>-1</v>
      </c>
      <c r="M77">
        <f>D77-220^2</f>
        <v>-28800</v>
      </c>
      <c r="P77" s="12" t="s">
        <v>13</v>
      </c>
      <c r="Q77" s="12">
        <v>2</v>
      </c>
      <c r="R77" s="12">
        <v>579971.19942883065</v>
      </c>
      <c r="S77" s="12">
        <v>289985.59971441532</v>
      </c>
      <c r="T77" s="12">
        <v>72.950558168999081</v>
      </c>
      <c r="U77" s="12">
        <v>3.5867239857367711E-19</v>
      </c>
      <c r="V77" s="30"/>
      <c r="W77" s="30"/>
      <c r="X77" s="30"/>
    </row>
    <row r="78" spans="1:24" ht="18.75" x14ac:dyDescent="0.3">
      <c r="A78">
        <v>318</v>
      </c>
      <c r="B78">
        <v>158</v>
      </c>
      <c r="C78">
        <v>4</v>
      </c>
      <c r="D78">
        <f t="shared" si="7"/>
        <v>24964</v>
      </c>
      <c r="E78">
        <f t="shared" si="8"/>
        <v>5.7620513827801769</v>
      </c>
      <c r="F78">
        <f t="shared" si="9"/>
        <v>5.0625950330269669</v>
      </c>
      <c r="G78">
        <v>4</v>
      </c>
      <c r="H78">
        <f t="shared" si="10"/>
        <v>318000</v>
      </c>
      <c r="I78">
        <f t="shared" si="11"/>
        <v>15.8</v>
      </c>
      <c r="J78">
        <v>4</v>
      </c>
      <c r="K78">
        <f t="shared" si="12"/>
        <v>-62</v>
      </c>
      <c r="L78">
        <f t="shared" si="13"/>
        <v>0</v>
      </c>
      <c r="M78">
        <f>D78-220^2</f>
        <v>-23436</v>
      </c>
      <c r="P78" s="12" t="s">
        <v>14</v>
      </c>
      <c r="Q78" s="12">
        <v>85</v>
      </c>
      <c r="R78" s="12">
        <v>337883.30883806723</v>
      </c>
      <c r="S78" s="12">
        <v>3975.0977510360849</v>
      </c>
      <c r="T78" s="12"/>
      <c r="U78" s="12"/>
      <c r="V78" s="30"/>
      <c r="W78" s="30"/>
      <c r="X78" s="30"/>
    </row>
    <row r="79" spans="1:24" ht="19.5" thickBot="1" x14ac:dyDescent="0.35">
      <c r="A79">
        <v>330</v>
      </c>
      <c r="B79">
        <v>203</v>
      </c>
      <c r="C79">
        <v>3</v>
      </c>
      <c r="D79">
        <f t="shared" si="7"/>
        <v>41209</v>
      </c>
      <c r="E79">
        <f t="shared" si="8"/>
        <v>5.7990926544605257</v>
      </c>
      <c r="F79">
        <f t="shared" si="9"/>
        <v>5.3132059790417872</v>
      </c>
      <c r="G79">
        <v>3</v>
      </c>
      <c r="H79">
        <f t="shared" si="10"/>
        <v>330000</v>
      </c>
      <c r="I79">
        <f t="shared" si="11"/>
        <v>20.3</v>
      </c>
      <c r="J79">
        <v>3</v>
      </c>
      <c r="K79">
        <f t="shared" si="12"/>
        <v>-17</v>
      </c>
      <c r="L79">
        <f t="shared" si="13"/>
        <v>-1</v>
      </c>
      <c r="M79">
        <f>D79-220^2</f>
        <v>-7191</v>
      </c>
      <c r="P79" s="16" t="s">
        <v>15</v>
      </c>
      <c r="Q79" s="16">
        <v>87</v>
      </c>
      <c r="R79" s="16">
        <v>917854.50826689787</v>
      </c>
      <c r="S79" s="16"/>
      <c r="T79" s="16"/>
      <c r="U79" s="16"/>
      <c r="V79" s="30"/>
    </row>
    <row r="80" spans="1:24" ht="19.5" thickBot="1" x14ac:dyDescent="0.35">
      <c r="A80">
        <v>246</v>
      </c>
      <c r="B80">
        <v>179</v>
      </c>
      <c r="C80">
        <v>4</v>
      </c>
      <c r="D80">
        <f t="shared" si="7"/>
        <v>32041</v>
      </c>
      <c r="E80">
        <f t="shared" si="8"/>
        <v>5.5053315359323625</v>
      </c>
      <c r="F80">
        <f t="shared" si="9"/>
        <v>5.1873858058407549</v>
      </c>
      <c r="G80">
        <v>4</v>
      </c>
      <c r="H80">
        <f t="shared" si="10"/>
        <v>246000</v>
      </c>
      <c r="I80">
        <f t="shared" si="11"/>
        <v>17.899999999999999</v>
      </c>
      <c r="J80">
        <v>4</v>
      </c>
      <c r="K80">
        <f t="shared" si="12"/>
        <v>-41</v>
      </c>
      <c r="L80">
        <f t="shared" si="13"/>
        <v>0</v>
      </c>
      <c r="M80">
        <f>D80-220^2</f>
        <v>-16359</v>
      </c>
      <c r="P80" s="30"/>
      <c r="Q80" s="30"/>
      <c r="R80" s="30"/>
      <c r="S80" s="30"/>
      <c r="T80" s="30"/>
      <c r="U80" s="30"/>
      <c r="V80" s="30"/>
    </row>
    <row r="81" spans="1:24" ht="18.75" x14ac:dyDescent="0.3">
      <c r="A81">
        <v>225</v>
      </c>
      <c r="B81">
        <v>120</v>
      </c>
      <c r="C81">
        <v>3</v>
      </c>
      <c r="D81">
        <f t="shared" si="7"/>
        <v>14400</v>
      </c>
      <c r="E81">
        <f t="shared" si="8"/>
        <v>5.4161004022044201</v>
      </c>
      <c r="F81">
        <f t="shared" si="9"/>
        <v>4.7874917427820458</v>
      </c>
      <c r="G81">
        <v>3</v>
      </c>
      <c r="H81">
        <f t="shared" si="10"/>
        <v>225000</v>
      </c>
      <c r="I81">
        <f t="shared" si="11"/>
        <v>12</v>
      </c>
      <c r="J81">
        <v>3</v>
      </c>
      <c r="K81">
        <f t="shared" si="12"/>
        <v>-100</v>
      </c>
      <c r="L81">
        <f t="shared" si="13"/>
        <v>-1</v>
      </c>
      <c r="M81">
        <f>D81-220^2</f>
        <v>-34000</v>
      </c>
      <c r="P81" s="18"/>
      <c r="Q81" s="18" t="s">
        <v>22</v>
      </c>
      <c r="R81" s="18" t="s">
        <v>10</v>
      </c>
      <c r="S81" s="18" t="s">
        <v>23</v>
      </c>
      <c r="T81" s="18" t="s">
        <v>24</v>
      </c>
      <c r="U81" s="18" t="s">
        <v>25</v>
      </c>
      <c r="V81" s="18" t="s">
        <v>26</v>
      </c>
    </row>
    <row r="82" spans="1:24" ht="18.75" x14ac:dyDescent="0.3">
      <c r="A82">
        <v>111</v>
      </c>
      <c r="B82">
        <v>143</v>
      </c>
      <c r="C82">
        <v>4</v>
      </c>
      <c r="D82">
        <f t="shared" si="7"/>
        <v>20449</v>
      </c>
      <c r="E82">
        <f t="shared" si="8"/>
        <v>4.7095302013123339</v>
      </c>
      <c r="F82">
        <f t="shared" si="9"/>
        <v>4.962844630259907</v>
      </c>
      <c r="G82">
        <v>4</v>
      </c>
      <c r="H82">
        <f t="shared" si="10"/>
        <v>111000</v>
      </c>
      <c r="I82">
        <f t="shared" si="11"/>
        <v>14.3</v>
      </c>
      <c r="J82">
        <v>4</v>
      </c>
      <c r="K82">
        <f t="shared" si="12"/>
        <v>-77</v>
      </c>
      <c r="L82">
        <f t="shared" si="13"/>
        <v>0</v>
      </c>
      <c r="M82">
        <f>D82-220^2</f>
        <v>-27951</v>
      </c>
      <c r="P82" s="12" t="s">
        <v>16</v>
      </c>
      <c r="Q82" s="12">
        <v>345.59320004251322</v>
      </c>
      <c r="R82" s="12">
        <v>8.0375704170026694</v>
      </c>
      <c r="S82" s="12">
        <v>42.997222059970468</v>
      </c>
      <c r="T82" s="12">
        <v>1.8778874095344539E-59</v>
      </c>
      <c r="U82" s="36">
        <v>329.61235672829849</v>
      </c>
      <c r="V82" s="36">
        <v>361.57404335672794</v>
      </c>
    </row>
    <row r="83" spans="1:24" ht="18.75" x14ac:dyDescent="0.3">
      <c r="A83">
        <v>268.125</v>
      </c>
      <c r="B83">
        <v>184</v>
      </c>
      <c r="C83">
        <v>3</v>
      </c>
      <c r="D83">
        <f t="shared" si="7"/>
        <v>33856</v>
      </c>
      <c r="E83">
        <f t="shared" si="8"/>
        <v>5.5914532896822813</v>
      </c>
      <c r="F83">
        <f t="shared" si="9"/>
        <v>5.2149357576089859</v>
      </c>
      <c r="G83">
        <v>3</v>
      </c>
      <c r="H83">
        <f t="shared" si="10"/>
        <v>268125</v>
      </c>
      <c r="I83">
        <f t="shared" si="11"/>
        <v>18.399999999999999</v>
      </c>
      <c r="J83">
        <v>3</v>
      </c>
      <c r="K83">
        <f t="shared" si="12"/>
        <v>-36</v>
      </c>
      <c r="L83">
        <f t="shared" si="13"/>
        <v>-1</v>
      </c>
      <c r="M83">
        <f>D83-220^2</f>
        <v>-14544</v>
      </c>
      <c r="P83" s="12" t="s">
        <v>37</v>
      </c>
      <c r="Q83" s="12">
        <v>1.3836061498941217</v>
      </c>
      <c r="R83" s="12">
        <v>0.14894349434644302</v>
      </c>
      <c r="S83" s="12">
        <v>9.2894701844167127</v>
      </c>
      <c r="T83" s="12">
        <v>1.4004923934523856E-14</v>
      </c>
      <c r="U83" s="12">
        <v>1.0874665800575736</v>
      </c>
      <c r="V83" s="12">
        <v>1.6797457197306698</v>
      </c>
    </row>
    <row r="84" spans="1:24" ht="19.5" thickBot="1" x14ac:dyDescent="0.35">
      <c r="A84">
        <v>244</v>
      </c>
      <c r="B84">
        <v>194</v>
      </c>
      <c r="C84">
        <v>4</v>
      </c>
      <c r="D84">
        <f t="shared" si="7"/>
        <v>37636</v>
      </c>
      <c r="E84">
        <f t="shared" si="8"/>
        <v>5.4971682252932021</v>
      </c>
      <c r="F84">
        <f t="shared" si="9"/>
        <v>5.2678581590633282</v>
      </c>
      <c r="G84">
        <v>4</v>
      </c>
      <c r="H84">
        <f t="shared" si="10"/>
        <v>244000</v>
      </c>
      <c r="I84">
        <f t="shared" si="11"/>
        <v>19.399999999999999</v>
      </c>
      <c r="J84">
        <v>4</v>
      </c>
      <c r="K84">
        <f t="shared" si="12"/>
        <v>-26</v>
      </c>
      <c r="L84">
        <f t="shared" si="13"/>
        <v>0</v>
      </c>
      <c r="M84">
        <f>D84-220^2</f>
        <v>-10764</v>
      </c>
      <c r="P84" s="16" t="s">
        <v>35</v>
      </c>
      <c r="Q84" s="16">
        <v>15.121336836781085</v>
      </c>
      <c r="R84" s="16">
        <v>9.4885976924299555</v>
      </c>
      <c r="S84" s="16">
        <v>1.5936324130218897</v>
      </c>
      <c r="T84" s="16">
        <v>0.1147303833040621</v>
      </c>
      <c r="U84" s="16">
        <v>-3.7445374420398512</v>
      </c>
      <c r="V84" s="16">
        <v>33.987211115602022</v>
      </c>
    </row>
    <row r="85" spans="1:24" ht="18.75" x14ac:dyDescent="0.3">
      <c r="A85">
        <v>295</v>
      </c>
      <c r="B85">
        <v>171</v>
      </c>
      <c r="C85">
        <v>3</v>
      </c>
      <c r="D85">
        <f t="shared" si="7"/>
        <v>29241</v>
      </c>
      <c r="E85">
        <f t="shared" si="8"/>
        <v>5.6869753563398202</v>
      </c>
      <c r="F85">
        <f t="shared" si="9"/>
        <v>5.1416635565026603</v>
      </c>
      <c r="G85">
        <v>3</v>
      </c>
      <c r="H85">
        <f t="shared" si="10"/>
        <v>295000</v>
      </c>
      <c r="I85">
        <f t="shared" si="11"/>
        <v>17.100000000000001</v>
      </c>
      <c r="J85">
        <v>3</v>
      </c>
      <c r="K85">
        <f t="shared" si="12"/>
        <v>-49</v>
      </c>
      <c r="L85">
        <f t="shared" si="13"/>
        <v>-1</v>
      </c>
      <c r="M85">
        <f>D85-220^2</f>
        <v>-19159</v>
      </c>
      <c r="P85" s="30"/>
      <c r="Q85" s="30"/>
      <c r="R85" s="30"/>
      <c r="S85" s="30"/>
      <c r="T85" s="30"/>
      <c r="U85" s="30"/>
      <c r="V85" s="30"/>
    </row>
    <row r="86" spans="1:24" ht="18.75" x14ac:dyDescent="0.3">
      <c r="A86">
        <v>236</v>
      </c>
      <c r="B86">
        <v>159</v>
      </c>
      <c r="C86">
        <v>3</v>
      </c>
      <c r="D86">
        <f t="shared" si="7"/>
        <v>25281</v>
      </c>
      <c r="E86">
        <f t="shared" si="8"/>
        <v>5.4638318050256105</v>
      </c>
      <c r="F86">
        <f t="shared" si="9"/>
        <v>5.0689042022202315</v>
      </c>
      <c r="G86">
        <v>3</v>
      </c>
      <c r="H86">
        <f t="shared" si="10"/>
        <v>236000</v>
      </c>
      <c r="I86">
        <f t="shared" si="11"/>
        <v>15.9</v>
      </c>
      <c r="J86">
        <v>3</v>
      </c>
      <c r="K86">
        <f t="shared" si="12"/>
        <v>-61</v>
      </c>
      <c r="L86">
        <f t="shared" si="13"/>
        <v>-1</v>
      </c>
      <c r="M86">
        <f>D86-220^2</f>
        <v>-23119</v>
      </c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8.75" x14ac:dyDescent="0.3">
      <c r="A87">
        <v>202.5</v>
      </c>
      <c r="B87">
        <v>146</v>
      </c>
      <c r="C87">
        <v>3</v>
      </c>
      <c r="D87">
        <f t="shared" si="7"/>
        <v>21316</v>
      </c>
      <c r="E87">
        <f t="shared" si="8"/>
        <v>5.3107398865465942</v>
      </c>
      <c r="F87">
        <f t="shared" si="9"/>
        <v>4.9836066217083363</v>
      </c>
      <c r="G87">
        <v>3</v>
      </c>
      <c r="H87">
        <f t="shared" si="10"/>
        <v>202500</v>
      </c>
      <c r="I87">
        <f t="shared" si="11"/>
        <v>14.6</v>
      </c>
      <c r="J87">
        <v>3</v>
      </c>
      <c r="K87">
        <f t="shared" si="12"/>
        <v>-74</v>
      </c>
      <c r="L87">
        <f t="shared" si="13"/>
        <v>-1</v>
      </c>
      <c r="M87">
        <f>D87-220^2</f>
        <v>-27084</v>
      </c>
      <c r="P87" s="30"/>
      <c r="Q87" s="30"/>
      <c r="R87" s="30"/>
      <c r="S87" s="30"/>
      <c r="T87" s="30"/>
      <c r="U87" s="30"/>
      <c r="V87" s="30"/>
      <c r="W87" s="30"/>
      <c r="X87" s="30"/>
    </row>
    <row r="88" spans="1:24" x14ac:dyDescent="0.25">
      <c r="A88">
        <v>219</v>
      </c>
      <c r="B88">
        <v>110</v>
      </c>
      <c r="C88">
        <v>2</v>
      </c>
      <c r="D88">
        <f t="shared" si="7"/>
        <v>12100</v>
      </c>
      <c r="E88">
        <f t="shared" si="8"/>
        <v>5.389071729816501</v>
      </c>
      <c r="F88">
        <f t="shared" si="9"/>
        <v>4.7004803657924166</v>
      </c>
      <c r="G88">
        <v>2</v>
      </c>
      <c r="H88">
        <f t="shared" si="10"/>
        <v>219000</v>
      </c>
      <c r="I88">
        <f t="shared" si="11"/>
        <v>11</v>
      </c>
      <c r="J88">
        <v>2</v>
      </c>
      <c r="K88">
        <f t="shared" si="12"/>
        <v>-110</v>
      </c>
      <c r="L88">
        <f t="shared" si="13"/>
        <v>-2</v>
      </c>
      <c r="M88">
        <f>D88-220^2</f>
        <v>-36300</v>
      </c>
    </row>
    <row r="89" spans="1:24" ht="18.75" x14ac:dyDescent="0.3">
      <c r="A89">
        <v>242</v>
      </c>
      <c r="B89">
        <v>165</v>
      </c>
      <c r="C89">
        <v>4</v>
      </c>
      <c r="D89">
        <f t="shared" si="7"/>
        <v>27225</v>
      </c>
      <c r="E89">
        <f t="shared" si="8"/>
        <v>5.4889377261566867</v>
      </c>
      <c r="F89">
        <f t="shared" si="9"/>
        <v>5.1059454739005803</v>
      </c>
      <c r="G89">
        <v>4</v>
      </c>
      <c r="H89">
        <f t="shared" si="10"/>
        <v>242000</v>
      </c>
      <c r="I89">
        <f t="shared" si="11"/>
        <v>16.5</v>
      </c>
      <c r="J89">
        <v>4</v>
      </c>
      <c r="K89">
        <f t="shared" si="12"/>
        <v>-55</v>
      </c>
      <c r="L89">
        <f t="shared" si="13"/>
        <v>0</v>
      </c>
      <c r="M89">
        <f>D89-220^2</f>
        <v>-21175</v>
      </c>
      <c r="P89" s="33" t="s">
        <v>39</v>
      </c>
      <c r="Q89" s="52" t="s">
        <v>40</v>
      </c>
      <c r="R89" s="52"/>
    </row>
    <row r="91" spans="1:24" ht="18.75" x14ac:dyDescent="0.3">
      <c r="S91" s="55">
        <f>$Q$82-$V$93*$R$82</f>
        <v>329.61235672829849</v>
      </c>
      <c r="T91" s="55">
        <f>$Q$82+$V$93*$R$82</f>
        <v>361.57404335672794</v>
      </c>
      <c r="U91" s="30">
        <f>T91-S91</f>
        <v>31.961686628429447</v>
      </c>
    </row>
    <row r="93" spans="1:24" ht="18.75" x14ac:dyDescent="0.3">
      <c r="V93" s="30">
        <f>_xlfn.T.INV.2T(0.05,85)</f>
        <v>1.9882679074772251</v>
      </c>
    </row>
    <row r="94" spans="1:24" ht="18.75" x14ac:dyDescent="0.3">
      <c r="P94" s="33" t="s">
        <v>42</v>
      </c>
      <c r="Q94" s="33" t="s">
        <v>41</v>
      </c>
    </row>
    <row r="95" spans="1:24" ht="18.75" x14ac:dyDescent="0.3">
      <c r="T95" s="30">
        <f>SQRT(R96)</f>
        <v>63.558636621975786</v>
      </c>
    </row>
    <row r="96" spans="1:24" ht="18.75" x14ac:dyDescent="0.3">
      <c r="R96" s="30">
        <f>R82^2+Q72^2</f>
        <v>4039.700289244362</v>
      </c>
    </row>
    <row r="98" spans="16:20" ht="18.75" x14ac:dyDescent="0.3">
      <c r="P98" s="30"/>
      <c r="Q98" s="30"/>
      <c r="R98" s="30"/>
    </row>
    <row r="100" spans="16:20" ht="18.75" x14ac:dyDescent="0.3">
      <c r="R100" s="57">
        <f>$Q$82-$V$93*$T$95</f>
        <v>219.22160260403209</v>
      </c>
      <c r="S100" s="57">
        <f>$Q$82+$V$93*$T$95</f>
        <v>471.96479748099432</v>
      </c>
      <c r="T100" s="30">
        <f>S100-R100</f>
        <v>252.74319487696224</v>
      </c>
    </row>
  </sheetData>
  <mergeCells count="6">
    <mergeCell ref="Q89:R89"/>
    <mergeCell ref="P1:U1"/>
    <mergeCell ref="X1:AC1"/>
    <mergeCell ref="S47:T47"/>
    <mergeCell ref="S49:T49"/>
    <mergeCell ref="P45:Q4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Previsão com logs</vt:lpstr>
      <vt:lpstr>Alteração escala+previsão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gleao</dc:creator>
  <cp:lastModifiedBy>gleao</cp:lastModifiedBy>
  <dcterms:created xsi:type="dcterms:W3CDTF">2020-11-19T18:29:14Z</dcterms:created>
  <dcterms:modified xsi:type="dcterms:W3CDTF">2020-12-07T14:37:04Z</dcterms:modified>
</cp:coreProperties>
</file>